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480" yWindow="615" windowWidth="12120" windowHeight="7845" tabRatio="897"/>
  </bookViews>
  <sheets>
    <sheet name="附属資料1-1-47" sheetId="13" r:id="rId1"/>
    <sheet name="Ｈ28報告14表" sheetId="10" state="hidden" r:id="rId2"/>
    <sheet name="用途" sheetId="12" state="hidden" r:id="rId3"/>
  </sheets>
  <definedNames>
    <definedName name="_xlnm._FilterDatabase" localSheetId="1" hidden="1">Ｈ28報告14表!$A$3:$U$355</definedName>
    <definedName name="_xlnm._FilterDatabase" localSheetId="2" hidden="1">用途!$B$1:$C$1</definedName>
    <definedName name="_xlnm.Print_Area" localSheetId="0">'附属資料1-1-47'!$A$1:$AI$20</definedName>
  </definedNames>
  <calcPr calcId="162913"/>
</workbook>
</file>

<file path=xl/calcChain.xml><?xml version="1.0" encoding="utf-8"?>
<calcChain xmlns="http://schemas.openxmlformats.org/spreadsheetml/2006/main">
  <c r="J4" i="10" l="1"/>
  <c r="J5" i="10"/>
  <c r="J6" i="10"/>
  <c r="J7" i="10"/>
  <c r="J8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Q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Y5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AM101" i="10"/>
  <c r="AN101" i="10"/>
  <c r="AO101" i="10"/>
  <c r="AP101" i="10"/>
  <c r="AR101" i="10"/>
  <c r="AS101" i="10"/>
  <c r="AT101" i="10"/>
  <c r="AU101" i="10"/>
  <c r="AM102" i="10"/>
  <c r="AN102" i="10"/>
  <c r="AO102" i="10"/>
  <c r="AP102" i="10"/>
  <c r="AR102" i="10"/>
  <c r="AS102" i="10"/>
  <c r="AT102" i="10"/>
  <c r="AU102" i="10"/>
  <c r="Z49" i="10"/>
  <c r="AA49" i="10"/>
  <c r="AB49" i="10"/>
  <c r="AC49" i="10"/>
  <c r="AD49" i="10"/>
  <c r="AE49" i="10"/>
  <c r="AF49" i="10"/>
  <c r="AG49" i="10"/>
  <c r="AH49" i="10"/>
  <c r="AI49" i="10"/>
  <c r="AJ49" i="10"/>
  <c r="AJ101" i="10" s="1"/>
  <c r="AK49" i="10"/>
  <c r="AL49" i="10"/>
  <c r="AQ49" i="10"/>
  <c r="AV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L101" i="10" s="1"/>
  <c r="BM49" i="10"/>
  <c r="BN49" i="10"/>
  <c r="BO49" i="10"/>
  <c r="BP49" i="10"/>
  <c r="BQ49" i="10"/>
  <c r="BR49" i="10"/>
  <c r="BS49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L102" i="10" s="1"/>
  <c r="AQ50" i="10"/>
  <c r="AV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BQ50" i="10"/>
  <c r="BR50" i="10"/>
  <c r="BS50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Q51" i="10"/>
  <c r="AV51" i="10"/>
  <c r="AV101" i="10" s="1"/>
  <c r="AW51" i="10"/>
  <c r="AX51" i="10"/>
  <c r="AY51" i="10"/>
  <c r="AZ51" i="10"/>
  <c r="BA51" i="10"/>
  <c r="BB51" i="10"/>
  <c r="BC51" i="10"/>
  <c r="BD51" i="10"/>
  <c r="BE51" i="10"/>
  <c r="BF51" i="10"/>
  <c r="BG51" i="10"/>
  <c r="BH51" i="10"/>
  <c r="BI51" i="10"/>
  <c r="BJ51" i="10"/>
  <c r="BK51" i="10"/>
  <c r="BL51" i="10"/>
  <c r="BM51" i="10"/>
  <c r="BN51" i="10"/>
  <c r="BO51" i="10"/>
  <c r="BP51" i="10"/>
  <c r="BQ51" i="10"/>
  <c r="BR51" i="10"/>
  <c r="BS51" i="10"/>
  <c r="Z52" i="10"/>
  <c r="Z102" i="10" s="1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Q52" i="10"/>
  <c r="AV52" i="10"/>
  <c r="AW52" i="10"/>
  <c r="AX52" i="10"/>
  <c r="AY52" i="10"/>
  <c r="AZ52" i="10"/>
  <c r="BA52" i="10"/>
  <c r="BB52" i="10"/>
  <c r="BC52" i="10"/>
  <c r="BD52" i="10"/>
  <c r="BE52" i="10"/>
  <c r="BF52" i="10"/>
  <c r="BF102" i="10" s="1"/>
  <c r="BG52" i="10"/>
  <c r="BH52" i="10"/>
  <c r="BI52" i="10"/>
  <c r="BJ52" i="10"/>
  <c r="BK52" i="10"/>
  <c r="BL52" i="10"/>
  <c r="BM52" i="10"/>
  <c r="BN52" i="10"/>
  <c r="BO52" i="10"/>
  <c r="BP52" i="10"/>
  <c r="BQ52" i="10"/>
  <c r="BR52" i="10"/>
  <c r="BS52" i="10"/>
  <c r="Z53" i="10"/>
  <c r="AA53" i="10"/>
  <c r="AB53" i="10"/>
  <c r="AB101" i="10" s="1"/>
  <c r="AC53" i="10"/>
  <c r="AD53" i="10"/>
  <c r="AE53" i="10"/>
  <c r="AF53" i="10"/>
  <c r="AG53" i="10"/>
  <c r="AH53" i="10"/>
  <c r="AI53" i="10"/>
  <c r="AI101" i="10" s="1"/>
  <c r="AJ53" i="10"/>
  <c r="AK53" i="10"/>
  <c r="AL53" i="10"/>
  <c r="AQ53" i="10"/>
  <c r="AV53" i="10"/>
  <c r="AW53" i="10"/>
  <c r="AX53" i="10"/>
  <c r="AY53" i="10"/>
  <c r="AZ53" i="10"/>
  <c r="BA53" i="10"/>
  <c r="BB53" i="10"/>
  <c r="BC53" i="10"/>
  <c r="BD53" i="10"/>
  <c r="BE53" i="10"/>
  <c r="BF53" i="10"/>
  <c r="BG53" i="10"/>
  <c r="BG101" i="10" s="1"/>
  <c r="BH53" i="10"/>
  <c r="BI53" i="10"/>
  <c r="BJ53" i="10"/>
  <c r="BK53" i="10"/>
  <c r="BL53" i="10"/>
  <c r="BM53" i="10"/>
  <c r="BN53" i="10"/>
  <c r="BO53" i="10"/>
  <c r="BP53" i="10"/>
  <c r="BQ53" i="10"/>
  <c r="BR53" i="10"/>
  <c r="BS53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Q54" i="10"/>
  <c r="AV54" i="10"/>
  <c r="AW54" i="10"/>
  <c r="AX54" i="10"/>
  <c r="AY54" i="10"/>
  <c r="AZ54" i="10"/>
  <c r="BA54" i="10"/>
  <c r="BA102" i="10" s="1"/>
  <c r="BB54" i="10"/>
  <c r="BC54" i="10"/>
  <c r="BD54" i="10"/>
  <c r="BE54" i="10"/>
  <c r="BF54" i="10"/>
  <c r="BG54" i="10"/>
  <c r="BH54" i="10"/>
  <c r="BI54" i="10"/>
  <c r="BJ54" i="10"/>
  <c r="BK54" i="10"/>
  <c r="BL54" i="10"/>
  <c r="BM54" i="10"/>
  <c r="BN54" i="10"/>
  <c r="BO54" i="10"/>
  <c r="BP54" i="10"/>
  <c r="BQ54" i="10"/>
  <c r="BQ102" i="10" s="1"/>
  <c r="BR54" i="10"/>
  <c r="BS54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Q55" i="10"/>
  <c r="AQ101" i="10" s="1"/>
  <c r="AV55" i="10"/>
  <c r="AW55" i="10"/>
  <c r="AX55" i="10"/>
  <c r="AY55" i="10"/>
  <c r="AZ55" i="10"/>
  <c r="BA55" i="10"/>
  <c r="BB55" i="10"/>
  <c r="BC55" i="10"/>
  <c r="BD55" i="10"/>
  <c r="BE55" i="10"/>
  <c r="BF55" i="10"/>
  <c r="BG55" i="10"/>
  <c r="BH55" i="10"/>
  <c r="BI55" i="10"/>
  <c r="BJ55" i="10"/>
  <c r="BK55" i="10"/>
  <c r="BL55" i="10"/>
  <c r="BM55" i="10"/>
  <c r="BN55" i="10"/>
  <c r="BO55" i="10"/>
  <c r="BP55" i="10"/>
  <c r="BQ55" i="10"/>
  <c r="BR55" i="10"/>
  <c r="BS55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Q56" i="10"/>
  <c r="AV56" i="10"/>
  <c r="AW56" i="10"/>
  <c r="AX56" i="10"/>
  <c r="AY56" i="10"/>
  <c r="AZ56" i="10"/>
  <c r="BA56" i="10"/>
  <c r="BB56" i="10"/>
  <c r="BC56" i="10"/>
  <c r="BD56" i="10"/>
  <c r="BE56" i="10"/>
  <c r="BE102" i="10" s="1"/>
  <c r="BF56" i="10"/>
  <c r="BG56" i="10"/>
  <c r="BH56" i="10"/>
  <c r="BI56" i="10"/>
  <c r="BJ56" i="10"/>
  <c r="BK56" i="10"/>
  <c r="BL56" i="10"/>
  <c r="BM56" i="10"/>
  <c r="BN56" i="10"/>
  <c r="BO56" i="10"/>
  <c r="BP56" i="10"/>
  <c r="BQ56" i="10"/>
  <c r="BR56" i="10"/>
  <c r="BS56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Q57" i="10"/>
  <c r="AV57" i="10"/>
  <c r="AW57" i="10"/>
  <c r="AX57" i="10"/>
  <c r="AY57" i="10"/>
  <c r="AZ57" i="10"/>
  <c r="BA57" i="10"/>
  <c r="BB57" i="10"/>
  <c r="BC57" i="10"/>
  <c r="BD57" i="10"/>
  <c r="BE57" i="10"/>
  <c r="BF57" i="10"/>
  <c r="BG57" i="10"/>
  <c r="BH57" i="10"/>
  <c r="BI57" i="10"/>
  <c r="BJ57" i="10"/>
  <c r="BK57" i="10"/>
  <c r="BL57" i="10"/>
  <c r="BM57" i="10"/>
  <c r="BN57" i="10"/>
  <c r="BO57" i="10"/>
  <c r="BP57" i="10"/>
  <c r="BQ57" i="10"/>
  <c r="BR57" i="10"/>
  <c r="BS57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Q58" i="10"/>
  <c r="AV58" i="10"/>
  <c r="AW58" i="10"/>
  <c r="AX58" i="10"/>
  <c r="AY58" i="10"/>
  <c r="AZ58" i="10"/>
  <c r="BA58" i="10"/>
  <c r="BB58" i="10"/>
  <c r="BC58" i="10"/>
  <c r="BD58" i="10"/>
  <c r="BE58" i="10"/>
  <c r="BF58" i="10"/>
  <c r="BG58" i="10"/>
  <c r="BH58" i="10"/>
  <c r="BI58" i="10"/>
  <c r="BJ58" i="10"/>
  <c r="BK58" i="10"/>
  <c r="BL58" i="10"/>
  <c r="BM58" i="10"/>
  <c r="BN58" i="10"/>
  <c r="BO58" i="10"/>
  <c r="BP58" i="10"/>
  <c r="BQ58" i="10"/>
  <c r="BR58" i="10"/>
  <c r="BS58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Q59" i="10"/>
  <c r="AV59" i="10"/>
  <c r="AW59" i="10"/>
  <c r="AX59" i="10"/>
  <c r="AY59" i="10"/>
  <c r="AZ59" i="10"/>
  <c r="BA59" i="10"/>
  <c r="BB59" i="10"/>
  <c r="BC59" i="10"/>
  <c r="BD59" i="10"/>
  <c r="BE59" i="10"/>
  <c r="BF59" i="10"/>
  <c r="BG59" i="10"/>
  <c r="BH59" i="10"/>
  <c r="BI59" i="10"/>
  <c r="BJ59" i="10"/>
  <c r="BK59" i="10"/>
  <c r="BL59" i="10"/>
  <c r="BM59" i="10"/>
  <c r="BN59" i="10"/>
  <c r="BO59" i="10"/>
  <c r="BP59" i="10"/>
  <c r="BQ59" i="10"/>
  <c r="BR59" i="10"/>
  <c r="BS59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Q60" i="10"/>
  <c r="AV60" i="10"/>
  <c r="AW60" i="10"/>
  <c r="AX60" i="10"/>
  <c r="AY60" i="10"/>
  <c r="AZ60" i="10"/>
  <c r="BA60" i="10"/>
  <c r="BB60" i="10"/>
  <c r="BC60" i="10"/>
  <c r="BD60" i="10"/>
  <c r="BE60" i="10"/>
  <c r="BF60" i="10"/>
  <c r="BG60" i="10"/>
  <c r="BH60" i="10"/>
  <c r="BI60" i="10"/>
  <c r="BJ60" i="10"/>
  <c r="BK60" i="10"/>
  <c r="BL60" i="10"/>
  <c r="BL102" i="10" s="1"/>
  <c r="BM60" i="10"/>
  <c r="BN60" i="10"/>
  <c r="BO60" i="10"/>
  <c r="BP60" i="10"/>
  <c r="BQ60" i="10"/>
  <c r="BR60" i="10"/>
  <c r="BS60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Q61" i="10"/>
  <c r="AV61" i="10"/>
  <c r="AW61" i="10"/>
  <c r="AX61" i="10"/>
  <c r="AY61" i="10"/>
  <c r="AZ61" i="10"/>
  <c r="BA61" i="10"/>
  <c r="BB61" i="10"/>
  <c r="BC61" i="10"/>
  <c r="BD61" i="10"/>
  <c r="BE61" i="10"/>
  <c r="BF61" i="10"/>
  <c r="BG61" i="10"/>
  <c r="BH61" i="10"/>
  <c r="BI61" i="10"/>
  <c r="BJ61" i="10"/>
  <c r="BK61" i="10"/>
  <c r="BL61" i="10"/>
  <c r="BM61" i="10"/>
  <c r="BN61" i="10"/>
  <c r="BO61" i="10"/>
  <c r="BP61" i="10"/>
  <c r="BQ61" i="10"/>
  <c r="BR61" i="10"/>
  <c r="BS61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Q62" i="10"/>
  <c r="AV62" i="10"/>
  <c r="AW62" i="10"/>
  <c r="AX62" i="10"/>
  <c r="AY62" i="10"/>
  <c r="AZ62" i="10"/>
  <c r="BA62" i="10"/>
  <c r="BB62" i="10"/>
  <c r="BC62" i="10"/>
  <c r="BD62" i="10"/>
  <c r="BD102" i="10" s="1"/>
  <c r="BE62" i="10"/>
  <c r="BF62" i="10"/>
  <c r="BG62" i="10"/>
  <c r="BH62" i="10"/>
  <c r="BI62" i="10"/>
  <c r="BJ62" i="10"/>
  <c r="BK62" i="10"/>
  <c r="BK102" i="10" s="1"/>
  <c r="BL62" i="10"/>
  <c r="BM62" i="10"/>
  <c r="BN62" i="10"/>
  <c r="BO62" i="10"/>
  <c r="BP62" i="10"/>
  <c r="BQ62" i="10"/>
  <c r="BR62" i="10"/>
  <c r="BS62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Q63" i="10"/>
  <c r="AV63" i="10"/>
  <c r="AW63" i="10"/>
  <c r="AX63" i="10"/>
  <c r="AY63" i="10"/>
  <c r="AZ63" i="10"/>
  <c r="BA63" i="10"/>
  <c r="BB63" i="10"/>
  <c r="BB101" i="10" s="1"/>
  <c r="BC63" i="10"/>
  <c r="BD63" i="10"/>
  <c r="BE63" i="10"/>
  <c r="BF63" i="10"/>
  <c r="BG63" i="10"/>
  <c r="BH63" i="10"/>
  <c r="BI63" i="10"/>
  <c r="BJ63" i="10"/>
  <c r="BK63" i="10"/>
  <c r="BL63" i="10"/>
  <c r="BM63" i="10"/>
  <c r="BN63" i="10"/>
  <c r="BO63" i="10"/>
  <c r="BP63" i="10"/>
  <c r="BQ63" i="10"/>
  <c r="BR63" i="10"/>
  <c r="BS63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Q64" i="10"/>
  <c r="AV64" i="10"/>
  <c r="AW64" i="10"/>
  <c r="AX64" i="10"/>
  <c r="AY64" i="10"/>
  <c r="AZ64" i="10"/>
  <c r="BA64" i="10"/>
  <c r="BB64" i="10"/>
  <c r="BC64" i="10"/>
  <c r="BD64" i="10"/>
  <c r="BE64" i="10"/>
  <c r="BF64" i="10"/>
  <c r="BG64" i="10"/>
  <c r="BH64" i="10"/>
  <c r="BI64" i="10"/>
  <c r="BJ64" i="10"/>
  <c r="BK64" i="10"/>
  <c r="BL64" i="10"/>
  <c r="BM64" i="10"/>
  <c r="BN64" i="10"/>
  <c r="BO64" i="10"/>
  <c r="BP64" i="10"/>
  <c r="BQ64" i="10"/>
  <c r="BR64" i="10"/>
  <c r="BS64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Q65" i="10"/>
  <c r="AV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BP65" i="10"/>
  <c r="BQ65" i="10"/>
  <c r="BR65" i="10"/>
  <c r="BS65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Q66" i="10"/>
  <c r="AV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BQ66" i="10"/>
  <c r="BR66" i="10"/>
  <c r="BS66" i="10"/>
  <c r="Z67" i="10"/>
  <c r="AA67" i="10"/>
  <c r="AB67" i="10"/>
  <c r="AC67" i="10"/>
  <c r="AD67" i="10"/>
  <c r="AD101" i="10" s="1"/>
  <c r="AE67" i="10"/>
  <c r="AF67" i="10"/>
  <c r="AG67" i="10"/>
  <c r="AH67" i="10"/>
  <c r="AI67" i="10"/>
  <c r="AJ67" i="10"/>
  <c r="AK67" i="10"/>
  <c r="AL67" i="10"/>
  <c r="AQ67" i="10"/>
  <c r="AV67" i="10"/>
  <c r="AW67" i="10"/>
  <c r="AX67" i="10"/>
  <c r="AX101" i="10" s="1"/>
  <c r="AY67" i="10"/>
  <c r="AZ67" i="10"/>
  <c r="BA67" i="10"/>
  <c r="BB67" i="10"/>
  <c r="BC67" i="10"/>
  <c r="BD67" i="10"/>
  <c r="BE67" i="10"/>
  <c r="BF67" i="10"/>
  <c r="BG67" i="10"/>
  <c r="BH67" i="10"/>
  <c r="BI67" i="10"/>
  <c r="BJ67" i="10"/>
  <c r="BK67" i="10"/>
  <c r="BL67" i="10"/>
  <c r="BM67" i="10"/>
  <c r="BN67" i="10"/>
  <c r="BO67" i="10"/>
  <c r="BP67" i="10"/>
  <c r="BQ67" i="10"/>
  <c r="BR67" i="10"/>
  <c r="BS67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Q68" i="10"/>
  <c r="AV68" i="10"/>
  <c r="AW68" i="10"/>
  <c r="AX68" i="10"/>
  <c r="AY68" i="10"/>
  <c r="AZ68" i="10"/>
  <c r="BA68" i="10"/>
  <c r="BB68" i="10"/>
  <c r="BC68" i="10"/>
  <c r="BD68" i="10"/>
  <c r="BE68" i="10"/>
  <c r="BF68" i="10"/>
  <c r="BG68" i="10"/>
  <c r="BH68" i="10"/>
  <c r="BI68" i="10"/>
  <c r="BJ68" i="10"/>
  <c r="BK68" i="10"/>
  <c r="BL68" i="10"/>
  <c r="BM68" i="10"/>
  <c r="BN68" i="10"/>
  <c r="BO68" i="10"/>
  <c r="BP68" i="10"/>
  <c r="BQ68" i="10"/>
  <c r="BR68" i="10"/>
  <c r="BS68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Q69" i="10"/>
  <c r="AV69" i="10"/>
  <c r="AW69" i="10"/>
  <c r="AX69" i="10"/>
  <c r="AY69" i="10"/>
  <c r="AZ69" i="10"/>
  <c r="BA69" i="10"/>
  <c r="BB69" i="10"/>
  <c r="BC69" i="10"/>
  <c r="BD69" i="10"/>
  <c r="BE69" i="10"/>
  <c r="BF69" i="10"/>
  <c r="BG69" i="10"/>
  <c r="BH69" i="10"/>
  <c r="BI69" i="10"/>
  <c r="BJ69" i="10"/>
  <c r="BK69" i="10"/>
  <c r="BL69" i="10"/>
  <c r="BM69" i="10"/>
  <c r="BN69" i="10"/>
  <c r="BO69" i="10"/>
  <c r="BP69" i="10"/>
  <c r="BQ69" i="10"/>
  <c r="BR69" i="10"/>
  <c r="BS69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Q70" i="10"/>
  <c r="AV70" i="10"/>
  <c r="AW70" i="10"/>
  <c r="AX70" i="10"/>
  <c r="AY70" i="10"/>
  <c r="AZ70" i="10"/>
  <c r="BA70" i="10"/>
  <c r="BB70" i="10"/>
  <c r="BC70" i="10"/>
  <c r="BD70" i="10"/>
  <c r="BE70" i="10"/>
  <c r="BF70" i="10"/>
  <c r="BG70" i="10"/>
  <c r="BH70" i="10"/>
  <c r="BI70" i="10"/>
  <c r="BJ70" i="10"/>
  <c r="BK70" i="10"/>
  <c r="BL70" i="10"/>
  <c r="BM70" i="10"/>
  <c r="BN70" i="10"/>
  <c r="BO70" i="10"/>
  <c r="BP70" i="10"/>
  <c r="BQ70" i="10"/>
  <c r="BR70" i="10"/>
  <c r="BS70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Q71" i="10"/>
  <c r="AV71" i="10"/>
  <c r="AW71" i="10"/>
  <c r="AX71" i="10"/>
  <c r="AY71" i="10"/>
  <c r="AZ71" i="10"/>
  <c r="BA71" i="10"/>
  <c r="BB71" i="10"/>
  <c r="BC71" i="10"/>
  <c r="BD71" i="10"/>
  <c r="BE71" i="10"/>
  <c r="BF71" i="10"/>
  <c r="BG71" i="10"/>
  <c r="BH71" i="10"/>
  <c r="BI71" i="10"/>
  <c r="BJ71" i="10"/>
  <c r="BK71" i="10"/>
  <c r="BL71" i="10"/>
  <c r="BM71" i="10"/>
  <c r="BN71" i="10"/>
  <c r="BO71" i="10"/>
  <c r="BP71" i="10"/>
  <c r="BQ71" i="10"/>
  <c r="BR71" i="10"/>
  <c r="BS71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Q72" i="10"/>
  <c r="AV72" i="10"/>
  <c r="AW72" i="10"/>
  <c r="AX72" i="10"/>
  <c r="AY72" i="10"/>
  <c r="AZ72" i="10"/>
  <c r="BA72" i="10"/>
  <c r="BB72" i="10"/>
  <c r="BC72" i="10"/>
  <c r="BD72" i="10"/>
  <c r="BE72" i="10"/>
  <c r="BF72" i="10"/>
  <c r="BG72" i="10"/>
  <c r="BH72" i="10"/>
  <c r="BI72" i="10"/>
  <c r="BJ72" i="10"/>
  <c r="BK72" i="10"/>
  <c r="BL72" i="10"/>
  <c r="BM72" i="10"/>
  <c r="BN72" i="10"/>
  <c r="BO72" i="10"/>
  <c r="BP72" i="10"/>
  <c r="BQ72" i="10"/>
  <c r="BR72" i="10"/>
  <c r="BS72" i="10"/>
  <c r="Z73" i="10"/>
  <c r="Z101" i="10" s="1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Q73" i="10"/>
  <c r="AV73" i="10"/>
  <c r="AW73" i="10"/>
  <c r="AX73" i="10"/>
  <c r="AY73" i="10"/>
  <c r="AZ73" i="10"/>
  <c r="BA73" i="10"/>
  <c r="BB73" i="10"/>
  <c r="BC73" i="10"/>
  <c r="BD73" i="10"/>
  <c r="BE73" i="10"/>
  <c r="BF73" i="10"/>
  <c r="BG73" i="10"/>
  <c r="BH73" i="10"/>
  <c r="BI73" i="10"/>
  <c r="BJ73" i="10"/>
  <c r="BK73" i="10"/>
  <c r="BL73" i="10"/>
  <c r="BM73" i="10"/>
  <c r="BN73" i="10"/>
  <c r="BO73" i="10"/>
  <c r="BP73" i="10"/>
  <c r="BQ73" i="10"/>
  <c r="BR73" i="10"/>
  <c r="BS73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Q74" i="10"/>
  <c r="AV74" i="10"/>
  <c r="AW74" i="10"/>
  <c r="AX74" i="10"/>
  <c r="AY74" i="10"/>
  <c r="AZ74" i="10"/>
  <c r="BA74" i="10"/>
  <c r="BB74" i="10"/>
  <c r="BC74" i="10"/>
  <c r="BD74" i="10"/>
  <c r="BE74" i="10"/>
  <c r="BF74" i="10"/>
  <c r="BG74" i="10"/>
  <c r="BH74" i="10"/>
  <c r="BI74" i="10"/>
  <c r="BJ74" i="10"/>
  <c r="BK74" i="10"/>
  <c r="BL74" i="10"/>
  <c r="BM74" i="10"/>
  <c r="BN74" i="10"/>
  <c r="BO74" i="10"/>
  <c r="BP74" i="10"/>
  <c r="BQ74" i="10"/>
  <c r="BR74" i="10"/>
  <c r="BS74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Q75" i="10"/>
  <c r="AV75" i="10"/>
  <c r="AW75" i="10"/>
  <c r="AX75" i="10"/>
  <c r="AY75" i="10"/>
  <c r="AZ75" i="10"/>
  <c r="BA75" i="10"/>
  <c r="BB75" i="10"/>
  <c r="BC75" i="10"/>
  <c r="BD75" i="10"/>
  <c r="BE75" i="10"/>
  <c r="BF75" i="10"/>
  <c r="BG75" i="10"/>
  <c r="BH75" i="10"/>
  <c r="BI75" i="10"/>
  <c r="BJ75" i="10"/>
  <c r="BK75" i="10"/>
  <c r="BL75" i="10"/>
  <c r="BM75" i="10"/>
  <c r="BN75" i="10"/>
  <c r="BO75" i="10"/>
  <c r="BP75" i="10"/>
  <c r="BQ75" i="10"/>
  <c r="BR75" i="10"/>
  <c r="BS75" i="10"/>
  <c r="Z76" i="10"/>
  <c r="AA76" i="10"/>
  <c r="AB76" i="10"/>
  <c r="AC76" i="10"/>
  <c r="AD76" i="10"/>
  <c r="AE76" i="10"/>
  <c r="AF76" i="10"/>
  <c r="BT76" i="10" s="1"/>
  <c r="AG76" i="10"/>
  <c r="AH76" i="10"/>
  <c r="AI76" i="10"/>
  <c r="AJ76" i="10"/>
  <c r="AK76" i="10"/>
  <c r="AL76" i="10"/>
  <c r="AQ76" i="10"/>
  <c r="AV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BQ76" i="10"/>
  <c r="BR76" i="10"/>
  <c r="BS76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Q77" i="10"/>
  <c r="AV77" i="10"/>
  <c r="AW77" i="10"/>
  <c r="AX77" i="10"/>
  <c r="AY77" i="10"/>
  <c r="AZ77" i="10"/>
  <c r="BA77" i="10"/>
  <c r="BB77" i="10"/>
  <c r="BC77" i="10"/>
  <c r="BD77" i="10"/>
  <c r="BE77" i="10"/>
  <c r="BF77" i="10"/>
  <c r="BG77" i="10"/>
  <c r="BH77" i="10"/>
  <c r="BI77" i="10"/>
  <c r="BJ77" i="10"/>
  <c r="BK77" i="10"/>
  <c r="BL77" i="10"/>
  <c r="BM77" i="10"/>
  <c r="BN77" i="10"/>
  <c r="BO77" i="10"/>
  <c r="BP77" i="10"/>
  <c r="BQ77" i="10"/>
  <c r="BR77" i="10"/>
  <c r="BS77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Q78" i="10"/>
  <c r="AV78" i="10"/>
  <c r="AW78" i="10"/>
  <c r="AX78" i="10"/>
  <c r="AY78" i="10"/>
  <c r="AZ78" i="10"/>
  <c r="BA78" i="10"/>
  <c r="BB78" i="10"/>
  <c r="BC78" i="10"/>
  <c r="BD78" i="10"/>
  <c r="BE78" i="10"/>
  <c r="BF78" i="10"/>
  <c r="BG78" i="10"/>
  <c r="BH78" i="10"/>
  <c r="BI78" i="10"/>
  <c r="BJ78" i="10"/>
  <c r="BK78" i="10"/>
  <c r="BL78" i="10"/>
  <c r="BM78" i="10"/>
  <c r="BN78" i="10"/>
  <c r="BO78" i="10"/>
  <c r="BP78" i="10"/>
  <c r="BQ78" i="10"/>
  <c r="BR78" i="10"/>
  <c r="BS78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Q79" i="10"/>
  <c r="AV79" i="10"/>
  <c r="AW79" i="10"/>
  <c r="AX79" i="10"/>
  <c r="AY79" i="10"/>
  <c r="AZ79" i="10"/>
  <c r="BA79" i="10"/>
  <c r="BB79" i="10"/>
  <c r="BC79" i="10"/>
  <c r="BD79" i="10"/>
  <c r="BE79" i="10"/>
  <c r="BF79" i="10"/>
  <c r="BG79" i="10"/>
  <c r="BH79" i="10"/>
  <c r="BI79" i="10"/>
  <c r="BJ79" i="10"/>
  <c r="BK79" i="10"/>
  <c r="BL79" i="10"/>
  <c r="BM79" i="10"/>
  <c r="BN79" i="10"/>
  <c r="BO79" i="10"/>
  <c r="BP79" i="10"/>
  <c r="BQ79" i="10"/>
  <c r="BR79" i="10"/>
  <c r="BS79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Q80" i="10"/>
  <c r="AQ102" i="10"/>
  <c r="AV80" i="10"/>
  <c r="AW80" i="10"/>
  <c r="AX80" i="10"/>
  <c r="AY80" i="10"/>
  <c r="AZ80" i="10"/>
  <c r="BA80" i="10"/>
  <c r="BB80" i="10"/>
  <c r="BC80" i="10"/>
  <c r="BD80" i="10"/>
  <c r="BE80" i="10"/>
  <c r="BF80" i="10"/>
  <c r="BG80" i="10"/>
  <c r="BH80" i="10"/>
  <c r="BI80" i="10"/>
  <c r="BJ80" i="10"/>
  <c r="BJ102" i="10" s="1"/>
  <c r="BK80" i="10"/>
  <c r="BL80" i="10"/>
  <c r="BM80" i="10"/>
  <c r="BN80" i="10"/>
  <c r="BO80" i="10"/>
  <c r="BP80" i="10"/>
  <c r="BQ80" i="10"/>
  <c r="BR80" i="10"/>
  <c r="BS80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Q81" i="10"/>
  <c r="AV81" i="10"/>
  <c r="AW81" i="10"/>
  <c r="AX81" i="10"/>
  <c r="AY81" i="10"/>
  <c r="AZ81" i="10"/>
  <c r="BA81" i="10"/>
  <c r="BB81" i="10"/>
  <c r="BC81" i="10"/>
  <c r="BD81" i="10"/>
  <c r="BE81" i="10"/>
  <c r="BF81" i="10"/>
  <c r="BG81" i="10"/>
  <c r="BH81" i="10"/>
  <c r="BI81" i="10"/>
  <c r="BJ81" i="10"/>
  <c r="BK81" i="10"/>
  <c r="BL81" i="10"/>
  <c r="BM81" i="10"/>
  <c r="BN81" i="10"/>
  <c r="BO81" i="10"/>
  <c r="BP81" i="10"/>
  <c r="BQ81" i="10"/>
  <c r="BR81" i="10"/>
  <c r="BS81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Q82" i="10"/>
  <c r="AV82" i="10"/>
  <c r="AW82" i="10"/>
  <c r="AX82" i="10"/>
  <c r="AY82" i="10"/>
  <c r="AZ82" i="10"/>
  <c r="BA82" i="10"/>
  <c r="BB82" i="10"/>
  <c r="BC82" i="10"/>
  <c r="BD82" i="10"/>
  <c r="BE82" i="10"/>
  <c r="BF82" i="10"/>
  <c r="BG82" i="10"/>
  <c r="BH82" i="10"/>
  <c r="BI82" i="10"/>
  <c r="BJ82" i="10"/>
  <c r="BK82" i="10"/>
  <c r="BL82" i="10"/>
  <c r="BM82" i="10"/>
  <c r="BN82" i="10"/>
  <c r="BO82" i="10"/>
  <c r="BP82" i="10"/>
  <c r="BQ82" i="10"/>
  <c r="BR82" i="10"/>
  <c r="BS82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Q83" i="10"/>
  <c r="AV83" i="10"/>
  <c r="AW83" i="10"/>
  <c r="AX83" i="10"/>
  <c r="AY83" i="10"/>
  <c r="AZ83" i="10"/>
  <c r="BA83" i="10"/>
  <c r="BB83" i="10"/>
  <c r="BC83" i="10"/>
  <c r="BD83" i="10"/>
  <c r="BE83" i="10"/>
  <c r="BF83" i="10"/>
  <c r="BG83" i="10"/>
  <c r="BH83" i="10"/>
  <c r="BI83" i="10"/>
  <c r="BJ83" i="10"/>
  <c r="BK83" i="10"/>
  <c r="BL83" i="10"/>
  <c r="BM83" i="10"/>
  <c r="BN83" i="10"/>
  <c r="BO83" i="10"/>
  <c r="BP83" i="10"/>
  <c r="BQ83" i="10"/>
  <c r="BR83" i="10"/>
  <c r="BS83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Q84" i="10"/>
  <c r="AV84" i="10"/>
  <c r="AW84" i="10"/>
  <c r="AX84" i="10"/>
  <c r="AY84" i="10"/>
  <c r="AZ84" i="10"/>
  <c r="BA84" i="10"/>
  <c r="BB84" i="10"/>
  <c r="BC84" i="10"/>
  <c r="BD84" i="10"/>
  <c r="BE84" i="10"/>
  <c r="BF84" i="10"/>
  <c r="BG84" i="10"/>
  <c r="BH84" i="10"/>
  <c r="BI84" i="10"/>
  <c r="BJ84" i="10"/>
  <c r="BK84" i="10"/>
  <c r="BL84" i="10"/>
  <c r="BM84" i="10"/>
  <c r="BN84" i="10"/>
  <c r="BO84" i="10"/>
  <c r="BP84" i="10"/>
  <c r="BQ84" i="10"/>
  <c r="BR84" i="10"/>
  <c r="BS84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Q85" i="10"/>
  <c r="AV85" i="10"/>
  <c r="AW85" i="10"/>
  <c r="AX85" i="10"/>
  <c r="AY85" i="10"/>
  <c r="AZ85" i="10"/>
  <c r="BA85" i="10"/>
  <c r="BB85" i="10"/>
  <c r="BC85" i="10"/>
  <c r="BD85" i="10"/>
  <c r="BE85" i="10"/>
  <c r="BF85" i="10"/>
  <c r="BG85" i="10"/>
  <c r="BH85" i="10"/>
  <c r="BI85" i="10"/>
  <c r="BJ85" i="10"/>
  <c r="BK85" i="10"/>
  <c r="BL85" i="10"/>
  <c r="BM85" i="10"/>
  <c r="BN85" i="10"/>
  <c r="BO85" i="10"/>
  <c r="BP85" i="10"/>
  <c r="BQ85" i="10"/>
  <c r="BR85" i="10"/>
  <c r="BS85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Q86" i="10"/>
  <c r="AV86" i="10"/>
  <c r="AW86" i="10"/>
  <c r="AX86" i="10"/>
  <c r="AY86" i="10"/>
  <c r="AZ86" i="10"/>
  <c r="BA86" i="10"/>
  <c r="BB86" i="10"/>
  <c r="BC86" i="10"/>
  <c r="BD86" i="10"/>
  <c r="BE86" i="10"/>
  <c r="BF86" i="10"/>
  <c r="BG86" i="10"/>
  <c r="BH86" i="10"/>
  <c r="BI86" i="10"/>
  <c r="BJ86" i="10"/>
  <c r="BK86" i="10"/>
  <c r="BL86" i="10"/>
  <c r="BM86" i="10"/>
  <c r="BN86" i="10"/>
  <c r="BO86" i="10"/>
  <c r="BP86" i="10"/>
  <c r="BQ86" i="10"/>
  <c r="BR86" i="10"/>
  <c r="BS86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Q87" i="10"/>
  <c r="AV87" i="10"/>
  <c r="AW87" i="10"/>
  <c r="AX87" i="10"/>
  <c r="AY87" i="10"/>
  <c r="AZ87" i="10"/>
  <c r="BA87" i="10"/>
  <c r="BB87" i="10"/>
  <c r="BC87" i="10"/>
  <c r="BD87" i="10"/>
  <c r="BE87" i="10"/>
  <c r="BF87" i="10"/>
  <c r="BG87" i="10"/>
  <c r="BH87" i="10"/>
  <c r="BI87" i="10"/>
  <c r="BJ87" i="10"/>
  <c r="BK87" i="10"/>
  <c r="BL87" i="10"/>
  <c r="BM87" i="10"/>
  <c r="BN87" i="10"/>
  <c r="BO87" i="10"/>
  <c r="BP87" i="10"/>
  <c r="BQ87" i="10"/>
  <c r="BR87" i="10"/>
  <c r="BS87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Q88" i="10"/>
  <c r="AV88" i="10"/>
  <c r="AW88" i="10"/>
  <c r="AX88" i="10"/>
  <c r="AY88" i="10"/>
  <c r="AZ88" i="10"/>
  <c r="BA88" i="10"/>
  <c r="BB88" i="10"/>
  <c r="BC88" i="10"/>
  <c r="BD88" i="10"/>
  <c r="BE88" i="10"/>
  <c r="BF88" i="10"/>
  <c r="BG88" i="10"/>
  <c r="BH88" i="10"/>
  <c r="BI88" i="10"/>
  <c r="BJ88" i="10"/>
  <c r="BK88" i="10"/>
  <c r="BL88" i="10"/>
  <c r="BM88" i="10"/>
  <c r="BN88" i="10"/>
  <c r="BO88" i="10"/>
  <c r="BP88" i="10"/>
  <c r="BQ88" i="10"/>
  <c r="BR88" i="10"/>
  <c r="BS88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Q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Q90" i="10"/>
  <c r="AV90" i="10"/>
  <c r="AW90" i="10"/>
  <c r="AX90" i="10"/>
  <c r="AY90" i="10"/>
  <c r="AZ90" i="10"/>
  <c r="BA90" i="10"/>
  <c r="BB90" i="10"/>
  <c r="BC90" i="10"/>
  <c r="BD90" i="10"/>
  <c r="BE90" i="10"/>
  <c r="BF90" i="10"/>
  <c r="BG90" i="10"/>
  <c r="BH90" i="10"/>
  <c r="BI90" i="10"/>
  <c r="BJ90" i="10"/>
  <c r="BK90" i="10"/>
  <c r="BL90" i="10"/>
  <c r="BM90" i="10"/>
  <c r="BN90" i="10"/>
  <c r="BO90" i="10"/>
  <c r="BP90" i="10"/>
  <c r="BQ90" i="10"/>
  <c r="BR90" i="10"/>
  <c r="BS90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Q91" i="10"/>
  <c r="AV91" i="10"/>
  <c r="AW91" i="10"/>
  <c r="AX91" i="10"/>
  <c r="AY91" i="10"/>
  <c r="AZ91" i="10"/>
  <c r="BA91" i="10"/>
  <c r="BB91" i="10"/>
  <c r="BC91" i="10"/>
  <c r="BD91" i="10"/>
  <c r="BE91" i="10"/>
  <c r="BF91" i="10"/>
  <c r="BG91" i="10"/>
  <c r="BH91" i="10"/>
  <c r="BI91" i="10"/>
  <c r="BJ91" i="10"/>
  <c r="BK91" i="10"/>
  <c r="BL91" i="10"/>
  <c r="BM91" i="10"/>
  <c r="BN91" i="10"/>
  <c r="BO91" i="10"/>
  <c r="BP91" i="10"/>
  <c r="BQ91" i="10"/>
  <c r="BR91" i="10"/>
  <c r="BS91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Q92" i="10"/>
  <c r="AV92" i="10"/>
  <c r="AW92" i="10"/>
  <c r="AX92" i="10"/>
  <c r="AY92" i="10"/>
  <c r="AZ92" i="10"/>
  <c r="BA92" i="10"/>
  <c r="BB92" i="10"/>
  <c r="BC92" i="10"/>
  <c r="BD92" i="10"/>
  <c r="BE92" i="10"/>
  <c r="BF92" i="10"/>
  <c r="BG92" i="10"/>
  <c r="BH92" i="10"/>
  <c r="BI92" i="10"/>
  <c r="BJ92" i="10"/>
  <c r="BK92" i="10"/>
  <c r="BL92" i="10"/>
  <c r="BM92" i="10"/>
  <c r="BN92" i="10"/>
  <c r="BO92" i="10"/>
  <c r="BP92" i="10"/>
  <c r="BQ92" i="10"/>
  <c r="BR92" i="10"/>
  <c r="BS92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Q93" i="10"/>
  <c r="AV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BQ93" i="10"/>
  <c r="BR93" i="10"/>
  <c r="BS93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Q94" i="10"/>
  <c r="AV94" i="10"/>
  <c r="AW94" i="10"/>
  <c r="AX94" i="10"/>
  <c r="AY94" i="10"/>
  <c r="AZ94" i="10"/>
  <c r="BA94" i="10"/>
  <c r="BB94" i="10"/>
  <c r="BC94" i="10"/>
  <c r="BD94" i="10"/>
  <c r="BE94" i="10"/>
  <c r="BF94" i="10"/>
  <c r="BG94" i="10"/>
  <c r="BH94" i="10"/>
  <c r="BI94" i="10"/>
  <c r="BJ94" i="10"/>
  <c r="BK94" i="10"/>
  <c r="BL94" i="10"/>
  <c r="BM94" i="10"/>
  <c r="BN94" i="10"/>
  <c r="BO94" i="10"/>
  <c r="BP94" i="10"/>
  <c r="BQ94" i="10"/>
  <c r="BR94" i="10"/>
  <c r="BS94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Q95" i="10"/>
  <c r="AV95" i="10"/>
  <c r="AW95" i="10"/>
  <c r="AX95" i="10"/>
  <c r="AY95" i="10"/>
  <c r="AZ95" i="10"/>
  <c r="BA95" i="10"/>
  <c r="BB95" i="10"/>
  <c r="BC95" i="10"/>
  <c r="BD95" i="10"/>
  <c r="BE95" i="10"/>
  <c r="BF95" i="10"/>
  <c r="BG95" i="10"/>
  <c r="BH95" i="10"/>
  <c r="BI95" i="10"/>
  <c r="BJ95" i="10"/>
  <c r="BK95" i="10"/>
  <c r="BL95" i="10"/>
  <c r="BM95" i="10"/>
  <c r="BN95" i="10"/>
  <c r="BO95" i="10"/>
  <c r="BP95" i="10"/>
  <c r="BQ95" i="10"/>
  <c r="BR95" i="10"/>
  <c r="BS95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Q96" i="10"/>
  <c r="AV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BM96" i="10"/>
  <c r="BN96" i="10"/>
  <c r="BO96" i="10"/>
  <c r="BP96" i="10"/>
  <c r="BQ96" i="10"/>
  <c r="BR96" i="10"/>
  <c r="BS96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Q97" i="10"/>
  <c r="AV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BM97" i="10"/>
  <c r="BN97" i="10"/>
  <c r="BO97" i="10"/>
  <c r="BP97" i="10"/>
  <c r="BQ97" i="10"/>
  <c r="BR97" i="10"/>
  <c r="BS97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Q98" i="10"/>
  <c r="AV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BM98" i="10"/>
  <c r="BN98" i="10"/>
  <c r="BO98" i="10"/>
  <c r="BP98" i="10"/>
  <c r="BQ98" i="10"/>
  <c r="BR98" i="10"/>
  <c r="BS98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Q99" i="10"/>
  <c r="AV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BM99" i="10"/>
  <c r="BN99" i="10"/>
  <c r="BO99" i="10"/>
  <c r="BP99" i="10"/>
  <c r="BQ99" i="10"/>
  <c r="BR99" i="10"/>
  <c r="BS99" i="10"/>
  <c r="Z100" i="10"/>
  <c r="AA100" i="10"/>
  <c r="AB100" i="10"/>
  <c r="AC100" i="10"/>
  <c r="BT100" i="10" s="1"/>
  <c r="AD100" i="10"/>
  <c r="AE100" i="10"/>
  <c r="AF100" i="10"/>
  <c r="AG100" i="10"/>
  <c r="AH100" i="10"/>
  <c r="AI100" i="10"/>
  <c r="AJ100" i="10"/>
  <c r="AK100" i="10"/>
  <c r="AL100" i="10"/>
  <c r="AQ100" i="10"/>
  <c r="AV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BM100" i="10"/>
  <c r="BN100" i="10"/>
  <c r="BO100" i="10"/>
  <c r="BP100" i="10"/>
  <c r="BQ100" i="10"/>
  <c r="BR100" i="10"/>
  <c r="BS100" i="10"/>
  <c r="Y100" i="10"/>
  <c r="Y98" i="10"/>
  <c r="Y96" i="10"/>
  <c r="Y94" i="10"/>
  <c r="Y92" i="10"/>
  <c r="Y90" i="10"/>
  <c r="Y88" i="10"/>
  <c r="BT88" i="10" s="1"/>
  <c r="Y86" i="10"/>
  <c r="Y84" i="10"/>
  <c r="Y82" i="10"/>
  <c r="Y80" i="10"/>
  <c r="BT80" i="10"/>
  <c r="Y78" i="10"/>
  <c r="BT78" i="10" s="1"/>
  <c r="Y76" i="10"/>
  <c r="Y74" i="10"/>
  <c r="Y72" i="10"/>
  <c r="Y70" i="10"/>
  <c r="BT70" i="10" s="1"/>
  <c r="Y68" i="10"/>
  <c r="Y66" i="10"/>
  <c r="BT66" i="10" s="1"/>
  <c r="Y64" i="10"/>
  <c r="Y62" i="10"/>
  <c r="BT62" i="10" s="1"/>
  <c r="Y60" i="10"/>
  <c r="Y58" i="10"/>
  <c r="Y57" i="10"/>
  <c r="Y56" i="10"/>
  <c r="Y54" i="10"/>
  <c r="Y55" i="10"/>
  <c r="Y99" i="10"/>
  <c r="Y97" i="10"/>
  <c r="Y95" i="10"/>
  <c r="Y93" i="10"/>
  <c r="Y91" i="10"/>
  <c r="BT91" i="10"/>
  <c r="Y89" i="10"/>
  <c r="Y87" i="10"/>
  <c r="BT87" i="10" s="1"/>
  <c r="Y85" i="10"/>
  <c r="BT85" i="10" s="1"/>
  <c r="Y83" i="10"/>
  <c r="BT83" i="10" s="1"/>
  <c r="Y81" i="10"/>
  <c r="Y79" i="10"/>
  <c r="BT79" i="10" s="1"/>
  <c r="Y77" i="10"/>
  <c r="BT77" i="10" s="1"/>
  <c r="Y75" i="10"/>
  <c r="BT75" i="10" s="1"/>
  <c r="Y73" i="10"/>
  <c r="BT73" i="10" s="1"/>
  <c r="Y71" i="10"/>
  <c r="Y69" i="10"/>
  <c r="Y67" i="10"/>
  <c r="Y65" i="10"/>
  <c r="BT65" i="10" s="1"/>
  <c r="Y63" i="10"/>
  <c r="Y61" i="10"/>
  <c r="Y59" i="10"/>
  <c r="Y53" i="10"/>
  <c r="BT53" i="10" s="1"/>
  <c r="Y52" i="10"/>
  <c r="Y51" i="10"/>
  <c r="Y50" i="10"/>
  <c r="Y49" i="10"/>
  <c r="Y45" i="10"/>
  <c r="Y18" i="10"/>
  <c r="AM15" i="10"/>
  <c r="AN15" i="10"/>
  <c r="AO15" i="10"/>
  <c r="AP15" i="10"/>
  <c r="AR15" i="10"/>
  <c r="AS15" i="10"/>
  <c r="AT15" i="10"/>
  <c r="AU15" i="10"/>
  <c r="AM16" i="10"/>
  <c r="AN16" i="10"/>
  <c r="AO16" i="10"/>
  <c r="AP16" i="10"/>
  <c r="AR16" i="10"/>
  <c r="AS16" i="10"/>
  <c r="AT16" i="10"/>
  <c r="AU16" i="10"/>
  <c r="BS9" i="10"/>
  <c r="BR9" i="10"/>
  <c r="BQ9" i="10"/>
  <c r="BP9" i="10"/>
  <c r="BO9" i="10"/>
  <c r="BN9" i="10"/>
  <c r="BM9" i="10"/>
  <c r="BL9" i="10"/>
  <c r="BK9" i="10"/>
  <c r="BJ9" i="10"/>
  <c r="BI9" i="10"/>
  <c r="BH9" i="10"/>
  <c r="BG9" i="10"/>
  <c r="BF9" i="10"/>
  <c r="BE9" i="10"/>
  <c r="BD9" i="10"/>
  <c r="BC9" i="10"/>
  <c r="BB9" i="10"/>
  <c r="BA9" i="10"/>
  <c r="AZ9" i="10"/>
  <c r="AY9" i="10"/>
  <c r="AX9" i="10"/>
  <c r="AW9" i="10"/>
  <c r="AV9" i="10"/>
  <c r="AQ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BT9" i="10" s="1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Q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BQ20" i="10"/>
  <c r="BR20" i="10"/>
  <c r="BS20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Q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BQ21" i="10"/>
  <c r="BR21" i="10"/>
  <c r="BS21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Q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BO22" i="10"/>
  <c r="BP22" i="10"/>
  <c r="BQ22" i="10"/>
  <c r="BR22" i="10"/>
  <c r="BS22" i="10"/>
  <c r="Z23" i="10"/>
  <c r="AA23" i="10"/>
  <c r="AB23" i="10"/>
  <c r="AC23" i="10"/>
  <c r="AD23" i="10"/>
  <c r="AD47" i="10" s="1"/>
  <c r="AE23" i="10"/>
  <c r="AF23" i="10"/>
  <c r="AG23" i="10"/>
  <c r="AH23" i="10"/>
  <c r="AI23" i="10"/>
  <c r="AJ23" i="10"/>
  <c r="AK23" i="10"/>
  <c r="AL23" i="10"/>
  <c r="AQ23" i="10"/>
  <c r="AV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BQ23" i="10"/>
  <c r="BR23" i="10"/>
  <c r="BS23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Q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BO24" i="10"/>
  <c r="BP24" i="10"/>
  <c r="BQ24" i="10"/>
  <c r="BR24" i="10"/>
  <c r="BS24" i="10"/>
  <c r="Z25" i="10"/>
  <c r="AA25" i="10"/>
  <c r="AB25" i="10"/>
  <c r="AC25" i="10"/>
  <c r="AD25" i="10"/>
  <c r="AE25" i="10"/>
  <c r="AF25" i="10"/>
  <c r="AG25" i="10"/>
  <c r="AH25" i="10"/>
  <c r="BT25" i="10" s="1"/>
  <c r="AI25" i="10"/>
  <c r="AJ25" i="10"/>
  <c r="AK25" i="10"/>
  <c r="AL25" i="10"/>
  <c r="AQ25" i="10"/>
  <c r="AV25" i="10"/>
  <c r="AW25" i="10"/>
  <c r="AX25" i="10"/>
  <c r="AY25" i="10"/>
  <c r="AZ25" i="10"/>
  <c r="BA25" i="10"/>
  <c r="BB25" i="10"/>
  <c r="BC25" i="10"/>
  <c r="BD25" i="10"/>
  <c r="BE25" i="10"/>
  <c r="BF25" i="10"/>
  <c r="BG25" i="10"/>
  <c r="BH25" i="10"/>
  <c r="BI25" i="10"/>
  <c r="BJ25" i="10"/>
  <c r="BK25" i="10"/>
  <c r="BL25" i="10"/>
  <c r="BM25" i="10"/>
  <c r="BN25" i="10"/>
  <c r="BO25" i="10"/>
  <c r="BP25" i="10"/>
  <c r="BQ25" i="10"/>
  <c r="BR25" i="10"/>
  <c r="BS25" i="10"/>
  <c r="Z26" i="10"/>
  <c r="AA26" i="10"/>
  <c r="AB26" i="10"/>
  <c r="AC26" i="10"/>
  <c r="AD26" i="10"/>
  <c r="AE26" i="10"/>
  <c r="AF26" i="10"/>
  <c r="AG26" i="10"/>
  <c r="AH26" i="10"/>
  <c r="AI26" i="10"/>
  <c r="AJ26" i="10"/>
  <c r="AJ46" i="10" s="1"/>
  <c r="AK26" i="10"/>
  <c r="AL26" i="10"/>
  <c r="AQ26" i="10"/>
  <c r="AV26" i="10"/>
  <c r="AW26" i="10"/>
  <c r="AX26" i="10"/>
  <c r="AY26" i="10"/>
  <c r="AZ26" i="10"/>
  <c r="AZ46" i="10" s="1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BQ26" i="10"/>
  <c r="BR26" i="10"/>
  <c r="BS26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Q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J47" i="10" s="1"/>
  <c r="BK27" i="10"/>
  <c r="BL27" i="10"/>
  <c r="BM27" i="10"/>
  <c r="BN27" i="10"/>
  <c r="BO27" i="10"/>
  <c r="BP27" i="10"/>
  <c r="BQ27" i="10"/>
  <c r="BR27" i="10"/>
  <c r="BS27" i="10"/>
  <c r="Z28" i="10"/>
  <c r="AA28" i="10"/>
  <c r="AB28" i="10"/>
  <c r="AC28" i="10"/>
  <c r="AD28" i="10"/>
  <c r="AE28" i="10"/>
  <c r="AE46" i="10" s="1"/>
  <c r="AF28" i="10"/>
  <c r="AG28" i="10"/>
  <c r="AH28" i="10"/>
  <c r="AI28" i="10"/>
  <c r="AJ28" i="10"/>
  <c r="AK28" i="10"/>
  <c r="AL28" i="10"/>
  <c r="AQ28" i="10"/>
  <c r="AQ46" i="10" s="1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BO28" i="10"/>
  <c r="BP28" i="10"/>
  <c r="BQ28" i="10"/>
  <c r="BR28" i="10"/>
  <c r="BS28" i="10"/>
  <c r="BS46" i="10" s="1"/>
  <c r="Z29" i="10"/>
  <c r="AA29" i="10"/>
  <c r="AB29" i="10"/>
  <c r="AC29" i="10"/>
  <c r="AD29" i="10"/>
  <c r="AE29" i="10"/>
  <c r="AF29" i="10"/>
  <c r="AG29" i="10"/>
  <c r="AG47" i="10" s="1"/>
  <c r="AH29" i="10"/>
  <c r="AI29" i="10"/>
  <c r="AJ29" i="10"/>
  <c r="AK29" i="10"/>
  <c r="AL29" i="10"/>
  <c r="AQ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I29" i="10"/>
  <c r="BJ29" i="10"/>
  <c r="BK29" i="10"/>
  <c r="BL29" i="10"/>
  <c r="BM29" i="10"/>
  <c r="BN29" i="10"/>
  <c r="BO29" i="10"/>
  <c r="BP29" i="10"/>
  <c r="BQ29" i="10"/>
  <c r="BR29" i="10"/>
  <c r="BS29" i="10"/>
  <c r="Z30" i="10"/>
  <c r="AA30" i="10"/>
  <c r="AA46" i="10" s="1"/>
  <c r="AB30" i="10"/>
  <c r="AC30" i="10"/>
  <c r="AD30" i="10"/>
  <c r="AE30" i="10"/>
  <c r="AF30" i="10"/>
  <c r="AG30" i="10"/>
  <c r="AH30" i="10"/>
  <c r="AI30" i="10"/>
  <c r="AJ30" i="10"/>
  <c r="AK30" i="10"/>
  <c r="AL30" i="10"/>
  <c r="AQ30" i="10"/>
  <c r="AV30" i="10"/>
  <c r="AW30" i="10"/>
  <c r="AX30" i="10"/>
  <c r="AY30" i="10"/>
  <c r="AY46" i="10" s="1"/>
  <c r="AZ30" i="10"/>
  <c r="BA30" i="10"/>
  <c r="BB30" i="10"/>
  <c r="BC30" i="10"/>
  <c r="BD30" i="10"/>
  <c r="BE30" i="10"/>
  <c r="BF30" i="10"/>
  <c r="BG30" i="10"/>
  <c r="BG46" i="10" s="1"/>
  <c r="BH30" i="10"/>
  <c r="BI30" i="10"/>
  <c r="BJ30" i="10"/>
  <c r="BK30" i="10"/>
  <c r="BL30" i="10"/>
  <c r="BM30" i="10"/>
  <c r="BN30" i="10"/>
  <c r="BO30" i="10"/>
  <c r="BO46" i="10" s="1"/>
  <c r="BP30" i="10"/>
  <c r="BQ30" i="10"/>
  <c r="BR30" i="10"/>
  <c r="BS30" i="10"/>
  <c r="Z31" i="10"/>
  <c r="AA31" i="10"/>
  <c r="AB31" i="10"/>
  <c r="AC31" i="10"/>
  <c r="AC47" i="10" s="1"/>
  <c r="AD31" i="10"/>
  <c r="AE31" i="10"/>
  <c r="AF31" i="10"/>
  <c r="AG31" i="10"/>
  <c r="AH31" i="10"/>
  <c r="AI31" i="10"/>
  <c r="AJ31" i="10"/>
  <c r="AK31" i="10"/>
  <c r="AL31" i="10"/>
  <c r="AQ31" i="10"/>
  <c r="AV31" i="10"/>
  <c r="AW31" i="10"/>
  <c r="AX31" i="10"/>
  <c r="AY31" i="10"/>
  <c r="AZ31" i="10"/>
  <c r="BA31" i="10"/>
  <c r="BB31" i="10"/>
  <c r="BC31" i="10"/>
  <c r="BD31" i="10"/>
  <c r="BE31" i="10"/>
  <c r="BF31" i="10"/>
  <c r="BG31" i="10"/>
  <c r="BH31" i="10"/>
  <c r="BI31" i="10"/>
  <c r="BJ31" i="10"/>
  <c r="BK31" i="10"/>
  <c r="BL31" i="10"/>
  <c r="BM31" i="10"/>
  <c r="BN31" i="10"/>
  <c r="BO31" i="10"/>
  <c r="BP31" i="10"/>
  <c r="BQ31" i="10"/>
  <c r="BR31" i="10"/>
  <c r="BS31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K46" i="10" s="1"/>
  <c r="AL32" i="10"/>
  <c r="AQ32" i="10"/>
  <c r="AV32" i="10"/>
  <c r="AW32" i="10"/>
  <c r="AX32" i="10"/>
  <c r="AY32" i="10"/>
  <c r="AZ32" i="10"/>
  <c r="BA32" i="10"/>
  <c r="BA46" i="10" s="1"/>
  <c r="BB32" i="10"/>
  <c r="BC32" i="10"/>
  <c r="BD32" i="10"/>
  <c r="BE32" i="10"/>
  <c r="BF32" i="10"/>
  <c r="BG32" i="10"/>
  <c r="BH32" i="10"/>
  <c r="BI32" i="10"/>
  <c r="BJ32" i="10"/>
  <c r="BK32" i="10"/>
  <c r="BL32" i="10"/>
  <c r="BM32" i="10"/>
  <c r="BN32" i="10"/>
  <c r="BO32" i="10"/>
  <c r="BP32" i="10"/>
  <c r="BQ32" i="10"/>
  <c r="BR32" i="10"/>
  <c r="BS32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Q33" i="10"/>
  <c r="AQ47" i="10" s="1"/>
  <c r="AV33" i="10"/>
  <c r="AW33" i="10"/>
  <c r="AX33" i="10"/>
  <c r="AY33" i="10"/>
  <c r="AZ33" i="10"/>
  <c r="BA33" i="10"/>
  <c r="BB33" i="10"/>
  <c r="BC33" i="10"/>
  <c r="BD33" i="10"/>
  <c r="BE33" i="10"/>
  <c r="BF33" i="10"/>
  <c r="BG33" i="10"/>
  <c r="BH33" i="10"/>
  <c r="BI33" i="10"/>
  <c r="BJ33" i="10"/>
  <c r="BK33" i="10"/>
  <c r="BL33" i="10"/>
  <c r="BM33" i="10"/>
  <c r="BN33" i="10"/>
  <c r="BO33" i="10"/>
  <c r="BP33" i="10"/>
  <c r="BQ33" i="10"/>
  <c r="BR33" i="10"/>
  <c r="BS33" i="10"/>
  <c r="BS47" i="10" s="1"/>
  <c r="Z34" i="10"/>
  <c r="AA34" i="10"/>
  <c r="AB34" i="10"/>
  <c r="AC34" i="10"/>
  <c r="AD34" i="10"/>
  <c r="AE34" i="10"/>
  <c r="AF34" i="10"/>
  <c r="AF46" i="10" s="1"/>
  <c r="AG34" i="10"/>
  <c r="AH34" i="10"/>
  <c r="AI34" i="10"/>
  <c r="AJ34" i="10"/>
  <c r="AK34" i="10"/>
  <c r="AL34" i="10"/>
  <c r="AQ34" i="10"/>
  <c r="AV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J46" i="10" s="1"/>
  <c r="BK34" i="10"/>
  <c r="BL34" i="10"/>
  <c r="BM34" i="10"/>
  <c r="BN34" i="10"/>
  <c r="BO34" i="10"/>
  <c r="BP34" i="10"/>
  <c r="BQ34" i="10"/>
  <c r="BR34" i="10"/>
  <c r="BS34" i="10"/>
  <c r="Z35" i="10"/>
  <c r="AA35" i="10"/>
  <c r="AB35" i="10"/>
  <c r="AC35" i="10"/>
  <c r="AD35" i="10"/>
  <c r="AE35" i="10"/>
  <c r="BT35" i="10" s="1"/>
  <c r="AF35" i="10"/>
  <c r="AG35" i="10"/>
  <c r="AH35" i="10"/>
  <c r="AI35" i="10"/>
  <c r="AJ35" i="10"/>
  <c r="AK35" i="10"/>
  <c r="AL35" i="10"/>
  <c r="AQ35" i="10"/>
  <c r="AV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BQ35" i="10"/>
  <c r="BR35" i="10"/>
  <c r="BS35" i="10"/>
  <c r="Z36" i="10"/>
  <c r="AA36" i="10"/>
  <c r="AB36" i="10"/>
  <c r="AC36" i="10"/>
  <c r="AD36" i="10"/>
  <c r="AE36" i="10"/>
  <c r="AF36" i="10"/>
  <c r="BT36" i="10" s="1"/>
  <c r="AG36" i="10"/>
  <c r="AH36" i="10"/>
  <c r="AI36" i="10"/>
  <c r="AJ36" i="10"/>
  <c r="AK36" i="10"/>
  <c r="AL36" i="10"/>
  <c r="AQ36" i="10"/>
  <c r="AV36" i="10"/>
  <c r="AW36" i="10"/>
  <c r="AX36" i="10"/>
  <c r="AY36" i="10"/>
  <c r="AZ36" i="10"/>
  <c r="BA36" i="10"/>
  <c r="BB36" i="10"/>
  <c r="BC36" i="10"/>
  <c r="BD36" i="10"/>
  <c r="BE36" i="10"/>
  <c r="BF36" i="10"/>
  <c r="BG36" i="10"/>
  <c r="BH36" i="10"/>
  <c r="BI36" i="10"/>
  <c r="BJ36" i="10"/>
  <c r="BK36" i="10"/>
  <c r="BL36" i="10"/>
  <c r="BL46" i="10" s="1"/>
  <c r="BM36" i="10"/>
  <c r="BN36" i="10"/>
  <c r="BO36" i="10"/>
  <c r="BP36" i="10"/>
  <c r="BQ36" i="10"/>
  <c r="BR36" i="10"/>
  <c r="BS36" i="10"/>
  <c r="Z37" i="10"/>
  <c r="Z47" i="10" s="1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Q37" i="10"/>
  <c r="AV37" i="10"/>
  <c r="AW37" i="10"/>
  <c r="AX37" i="10"/>
  <c r="AX47" i="10" s="1"/>
  <c r="AY37" i="10"/>
  <c r="AZ37" i="10"/>
  <c r="BA37" i="10"/>
  <c r="BB37" i="10"/>
  <c r="BC37" i="10"/>
  <c r="BD37" i="10"/>
  <c r="BE37" i="10"/>
  <c r="BF37" i="10"/>
  <c r="BG37" i="10"/>
  <c r="BH37" i="10"/>
  <c r="BI37" i="10"/>
  <c r="BJ37" i="10"/>
  <c r="BK37" i="10"/>
  <c r="BL37" i="10"/>
  <c r="BM37" i="10"/>
  <c r="BN37" i="10"/>
  <c r="BO37" i="10"/>
  <c r="BP37" i="10"/>
  <c r="BQ37" i="10"/>
  <c r="BR37" i="10"/>
  <c r="BS37" i="10"/>
  <c r="Z38" i="10"/>
  <c r="AA38" i="10"/>
  <c r="AB38" i="10"/>
  <c r="AB46" i="10" s="1"/>
  <c r="AC38" i="10"/>
  <c r="AD38" i="10"/>
  <c r="AE38" i="10"/>
  <c r="AF38" i="10"/>
  <c r="AG38" i="10"/>
  <c r="AH38" i="10"/>
  <c r="AI38" i="10"/>
  <c r="AJ38" i="10"/>
  <c r="AK38" i="10"/>
  <c r="AL38" i="10"/>
  <c r="AQ38" i="10"/>
  <c r="AV38" i="10"/>
  <c r="AW38" i="10"/>
  <c r="AX38" i="10"/>
  <c r="AY38" i="10"/>
  <c r="AZ38" i="10"/>
  <c r="BA38" i="10"/>
  <c r="BB38" i="10"/>
  <c r="BC38" i="10"/>
  <c r="BD38" i="10"/>
  <c r="BE38" i="10"/>
  <c r="BF38" i="10"/>
  <c r="BG38" i="10"/>
  <c r="BH38" i="10"/>
  <c r="BI38" i="10"/>
  <c r="BJ38" i="10"/>
  <c r="BK38" i="10"/>
  <c r="BL38" i="10"/>
  <c r="BM38" i="10"/>
  <c r="BN38" i="10"/>
  <c r="BO38" i="10"/>
  <c r="BP38" i="10"/>
  <c r="BQ38" i="10"/>
  <c r="BR38" i="10"/>
  <c r="BS38" i="10"/>
  <c r="Z39" i="10"/>
  <c r="AA39" i="10"/>
  <c r="AB39" i="10"/>
  <c r="AC39" i="10"/>
  <c r="AD39" i="10"/>
  <c r="BT39" i="10" s="1"/>
  <c r="AE39" i="10"/>
  <c r="AF39" i="10"/>
  <c r="AG39" i="10"/>
  <c r="AH39" i="10"/>
  <c r="AI39" i="10"/>
  <c r="AJ39" i="10"/>
  <c r="AK39" i="10"/>
  <c r="AL39" i="10"/>
  <c r="AQ39" i="10"/>
  <c r="AV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BI39" i="10"/>
  <c r="BJ39" i="10"/>
  <c r="BK39" i="10"/>
  <c r="BL39" i="10"/>
  <c r="BM39" i="10"/>
  <c r="BN39" i="10"/>
  <c r="BO39" i="10"/>
  <c r="BP39" i="10"/>
  <c r="BQ39" i="10"/>
  <c r="BR39" i="10"/>
  <c r="BS39" i="10"/>
  <c r="Z40" i="10"/>
  <c r="AA40" i="10"/>
  <c r="AB40" i="10"/>
  <c r="AC40" i="10"/>
  <c r="AD40" i="10"/>
  <c r="AE40" i="10"/>
  <c r="AF40" i="10"/>
  <c r="BT40" i="10" s="1"/>
  <c r="AG40" i="10"/>
  <c r="AH40" i="10"/>
  <c r="AI40" i="10"/>
  <c r="AJ40" i="10"/>
  <c r="AK40" i="10"/>
  <c r="AL40" i="10"/>
  <c r="AQ40" i="10"/>
  <c r="AV40" i="10"/>
  <c r="AW40" i="10"/>
  <c r="AX40" i="10"/>
  <c r="AY40" i="10"/>
  <c r="AZ40" i="10"/>
  <c r="BA40" i="10"/>
  <c r="BB40" i="10"/>
  <c r="BC40" i="10"/>
  <c r="BD40" i="10"/>
  <c r="BE40" i="10"/>
  <c r="BF40" i="10"/>
  <c r="BG40" i="10"/>
  <c r="BH40" i="10"/>
  <c r="BI40" i="10"/>
  <c r="BJ40" i="10"/>
  <c r="BK40" i="10"/>
  <c r="BL40" i="10"/>
  <c r="BM40" i="10"/>
  <c r="BN40" i="10"/>
  <c r="BO40" i="10"/>
  <c r="BP40" i="10"/>
  <c r="BQ40" i="10"/>
  <c r="BR40" i="10"/>
  <c r="BS40" i="10"/>
  <c r="Z41" i="10"/>
  <c r="BT41" i="10" s="1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Q41" i="10"/>
  <c r="AV41" i="10"/>
  <c r="AW41" i="10"/>
  <c r="AX41" i="10"/>
  <c r="AY41" i="10"/>
  <c r="AZ41" i="10"/>
  <c r="BA41" i="10"/>
  <c r="BB41" i="10"/>
  <c r="BC41" i="10"/>
  <c r="BD41" i="10"/>
  <c r="BE41" i="10"/>
  <c r="BF41" i="10"/>
  <c r="BG41" i="10"/>
  <c r="BH41" i="10"/>
  <c r="BI41" i="10"/>
  <c r="BJ41" i="10"/>
  <c r="BK41" i="10"/>
  <c r="BL41" i="10"/>
  <c r="BM41" i="10"/>
  <c r="BN41" i="10"/>
  <c r="BO41" i="10"/>
  <c r="BP41" i="10"/>
  <c r="BQ41" i="10"/>
  <c r="BR41" i="10"/>
  <c r="BS41" i="10"/>
  <c r="Z42" i="10"/>
  <c r="BT42" i="10" s="1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Q42" i="10"/>
  <c r="AV42" i="10"/>
  <c r="AW42" i="10"/>
  <c r="AX42" i="10"/>
  <c r="AX46" i="10" s="1"/>
  <c r="AY42" i="10"/>
  <c r="AZ42" i="10"/>
  <c r="BA42" i="10"/>
  <c r="BB42" i="10"/>
  <c r="BC42" i="10"/>
  <c r="BD42" i="10"/>
  <c r="BE42" i="10"/>
  <c r="BF42" i="10"/>
  <c r="BG42" i="10"/>
  <c r="BH42" i="10"/>
  <c r="BI42" i="10"/>
  <c r="BJ42" i="10"/>
  <c r="BK42" i="10"/>
  <c r="BL42" i="10"/>
  <c r="BM42" i="10"/>
  <c r="BN42" i="10"/>
  <c r="BO42" i="10"/>
  <c r="BP42" i="10"/>
  <c r="BQ42" i="10"/>
  <c r="BR42" i="10"/>
  <c r="BS42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Q43" i="10"/>
  <c r="AV43" i="10"/>
  <c r="AW43" i="10"/>
  <c r="AX43" i="10"/>
  <c r="AY43" i="10"/>
  <c r="AZ43" i="10"/>
  <c r="AZ47" i="10" s="1"/>
  <c r="BA43" i="10"/>
  <c r="BB43" i="10"/>
  <c r="BC43" i="10"/>
  <c r="BD43" i="10"/>
  <c r="BE43" i="10"/>
  <c r="BF43" i="10"/>
  <c r="BG43" i="10"/>
  <c r="BH43" i="10"/>
  <c r="BI43" i="10"/>
  <c r="BJ43" i="10"/>
  <c r="BK43" i="10"/>
  <c r="BL43" i="10"/>
  <c r="BM43" i="10"/>
  <c r="BN43" i="10"/>
  <c r="BO43" i="10"/>
  <c r="BP43" i="10"/>
  <c r="BQ43" i="10"/>
  <c r="BR43" i="10"/>
  <c r="BS43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Q44" i="10"/>
  <c r="AV44" i="10"/>
  <c r="AW44" i="10"/>
  <c r="AX44" i="10"/>
  <c r="AY44" i="10"/>
  <c r="AZ44" i="10"/>
  <c r="BA44" i="10"/>
  <c r="BB44" i="10"/>
  <c r="BC44" i="10"/>
  <c r="BD44" i="10"/>
  <c r="BE44" i="10"/>
  <c r="BF44" i="10"/>
  <c r="BG44" i="10"/>
  <c r="BH44" i="10"/>
  <c r="BI44" i="10"/>
  <c r="BJ44" i="10"/>
  <c r="BK44" i="10"/>
  <c r="BL44" i="10"/>
  <c r="BM44" i="10"/>
  <c r="BN44" i="10"/>
  <c r="BO44" i="10"/>
  <c r="BP44" i="10"/>
  <c r="BQ44" i="10"/>
  <c r="BR44" i="10"/>
  <c r="BS44" i="10"/>
  <c r="Z45" i="10"/>
  <c r="AA45" i="10"/>
  <c r="AB45" i="10"/>
  <c r="AC45" i="10"/>
  <c r="BT45" i="10" s="1"/>
  <c r="AD45" i="10"/>
  <c r="AE45" i="10"/>
  <c r="AF45" i="10"/>
  <c r="AG45" i="10"/>
  <c r="AH45" i="10"/>
  <c r="AI45" i="10"/>
  <c r="AJ45" i="10"/>
  <c r="AK45" i="10"/>
  <c r="AL45" i="10"/>
  <c r="AQ45" i="10"/>
  <c r="AV45" i="10"/>
  <c r="AW45" i="10"/>
  <c r="AX45" i="10"/>
  <c r="AY45" i="10"/>
  <c r="AZ45" i="10"/>
  <c r="BA45" i="10"/>
  <c r="BA47" i="10" s="1"/>
  <c r="BB45" i="10"/>
  <c r="BC45" i="10"/>
  <c r="BD45" i="10"/>
  <c r="BE45" i="10"/>
  <c r="BF45" i="10"/>
  <c r="BG45" i="10"/>
  <c r="BH45" i="10"/>
  <c r="BI45" i="10"/>
  <c r="BJ45" i="10"/>
  <c r="BK45" i="10"/>
  <c r="BL45" i="10"/>
  <c r="BM45" i="10"/>
  <c r="BN45" i="10"/>
  <c r="BO45" i="10"/>
  <c r="BP45" i="10"/>
  <c r="BQ45" i="10"/>
  <c r="BR45" i="10"/>
  <c r="BS45" i="10"/>
  <c r="Y44" i="10"/>
  <c r="Y43" i="10"/>
  <c r="BT43" i="10" s="1"/>
  <c r="Y41" i="10"/>
  <c r="Y39" i="10"/>
  <c r="Y37" i="10"/>
  <c r="BT37" i="10" s="1"/>
  <c r="Y35" i="10"/>
  <c r="Y33" i="10"/>
  <c r="BT33" i="10" s="1"/>
  <c r="Y31" i="10"/>
  <c r="Y29" i="10"/>
  <c r="Y27" i="10"/>
  <c r="BT27" i="10" s="1"/>
  <c r="Y26" i="10"/>
  <c r="BT26" i="10" s="1"/>
  <c r="Y25" i="10"/>
  <c r="Y23" i="10"/>
  <c r="Y22" i="10"/>
  <c r="Y21" i="10"/>
  <c r="Z19" i="10"/>
  <c r="AA19" i="10"/>
  <c r="AA47" i="10" s="1"/>
  <c r="AB19" i="10"/>
  <c r="AB47" i="10" s="1"/>
  <c r="AC19" i="10"/>
  <c r="AD19" i="10"/>
  <c r="AE19" i="10"/>
  <c r="AE47" i="10" s="1"/>
  <c r="AF19" i="10"/>
  <c r="AG19" i="10"/>
  <c r="AH19" i="10"/>
  <c r="AH47" i="10" s="1"/>
  <c r="AI19" i="10"/>
  <c r="AI47" i="10" s="1"/>
  <c r="AJ19" i="10"/>
  <c r="AJ47" i="10" s="1"/>
  <c r="AK19" i="10"/>
  <c r="AK47" i="10" s="1"/>
  <c r="AL19" i="10"/>
  <c r="AL47" i="10" s="1"/>
  <c r="AQ19" i="10"/>
  <c r="AV19" i="10"/>
  <c r="AW19" i="10"/>
  <c r="AW47" i="10" s="1"/>
  <c r="AX19" i="10"/>
  <c r="AY19" i="10"/>
  <c r="AY47" i="10" s="1"/>
  <c r="AZ19" i="10"/>
  <c r="BA19" i="10"/>
  <c r="BB19" i="10"/>
  <c r="BB47" i="10" s="1"/>
  <c r="BC19" i="10"/>
  <c r="BC47" i="10" s="1"/>
  <c r="BD19" i="10"/>
  <c r="BE19" i="10"/>
  <c r="BE47" i="10" s="1"/>
  <c r="BF19" i="10"/>
  <c r="BG19" i="10"/>
  <c r="BH19" i="10"/>
  <c r="BH47" i="10" s="1"/>
  <c r="BI19" i="10"/>
  <c r="BI47" i="10" s="1"/>
  <c r="BJ19" i="10"/>
  <c r="BK19" i="10"/>
  <c r="BK47" i="10" s="1"/>
  <c r="BL19" i="10"/>
  <c r="BL47" i="10" s="1"/>
  <c r="BM19" i="10"/>
  <c r="BM47" i="10" s="1"/>
  <c r="BN19" i="10"/>
  <c r="BN47" i="10" s="1"/>
  <c r="BO19" i="10"/>
  <c r="BO47" i="10" s="1"/>
  <c r="BP19" i="10"/>
  <c r="BP47" i="10" s="1"/>
  <c r="BQ19" i="10"/>
  <c r="BQ47" i="10" s="1"/>
  <c r="BR19" i="10"/>
  <c r="BR47" i="10" s="1"/>
  <c r="BS19" i="10"/>
  <c r="Y19" i="10"/>
  <c r="Y47" i="10" s="1"/>
  <c r="Y42" i="10"/>
  <c r="Y40" i="10"/>
  <c r="Y38" i="10"/>
  <c r="Y36" i="10"/>
  <c r="Y34" i="10"/>
  <c r="BT34" i="10" s="1"/>
  <c r="Y32" i="10"/>
  <c r="BT32" i="10"/>
  <c r="Y30" i="10"/>
  <c r="Y28" i="10"/>
  <c r="BT28" i="10" s="1"/>
  <c r="Y24" i="10"/>
  <c r="Y20" i="10"/>
  <c r="Y46" i="10" s="1"/>
  <c r="AB18" i="10"/>
  <c r="AC18" i="10"/>
  <c r="BT18" i="10" s="1"/>
  <c r="AD18" i="10"/>
  <c r="AD46" i="10" s="1"/>
  <c r="AE18" i="10"/>
  <c r="AF18" i="10"/>
  <c r="AG18" i="10"/>
  <c r="AH18" i="10"/>
  <c r="AH46" i="10"/>
  <c r="AI18" i="10"/>
  <c r="AJ18" i="10"/>
  <c r="AK18" i="10"/>
  <c r="AL18" i="10"/>
  <c r="AL46" i="10"/>
  <c r="AQ18" i="10"/>
  <c r="AV18" i="10"/>
  <c r="AV46" i="10" s="1"/>
  <c r="AW18" i="10"/>
  <c r="AX18" i="10"/>
  <c r="AY18" i="10"/>
  <c r="AZ18" i="10"/>
  <c r="BA18" i="10"/>
  <c r="BB18" i="10"/>
  <c r="BB46" i="10" s="1"/>
  <c r="BC18" i="10"/>
  <c r="BC46" i="10" s="1"/>
  <c r="BD18" i="10"/>
  <c r="BD46" i="10" s="1"/>
  <c r="BE18" i="10"/>
  <c r="BE46" i="10" s="1"/>
  <c r="BF18" i="10"/>
  <c r="BG18" i="10"/>
  <c r="BH18" i="10"/>
  <c r="BH46" i="10" s="1"/>
  <c r="BI18" i="10"/>
  <c r="BI46" i="10" s="1"/>
  <c r="BJ18" i="10"/>
  <c r="BK18" i="10"/>
  <c r="BL18" i="10"/>
  <c r="BM18" i="10"/>
  <c r="BN18" i="10"/>
  <c r="BN46" i="10" s="1"/>
  <c r="BO18" i="10"/>
  <c r="BP18" i="10"/>
  <c r="BP46" i="10" s="1"/>
  <c r="BQ18" i="10"/>
  <c r="BQ46" i="10" s="1"/>
  <c r="BR18" i="10"/>
  <c r="BR46" i="10" s="1"/>
  <c r="BS18" i="10"/>
  <c r="Z18" i="10"/>
  <c r="Z46" i="10" s="1"/>
  <c r="AA18" i="10"/>
  <c r="Y11" i="10"/>
  <c r="Z12" i="10"/>
  <c r="BT12" i="10" s="1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Q12" i="10"/>
  <c r="AV12" i="10"/>
  <c r="AV16" i="10" s="1"/>
  <c r="AW12" i="10"/>
  <c r="AX12" i="10"/>
  <c r="AY12" i="10"/>
  <c r="AZ12" i="10"/>
  <c r="BA12" i="10"/>
  <c r="BA16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Y12" i="10"/>
  <c r="Z11" i="10"/>
  <c r="BT11" i="10" s="1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Q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G15" i="10" s="1"/>
  <c r="BH11" i="10"/>
  <c r="BI11" i="10"/>
  <c r="BJ11" i="10"/>
  <c r="BK11" i="10"/>
  <c r="BL11" i="10"/>
  <c r="BM11" i="10"/>
  <c r="BM15" i="10" s="1"/>
  <c r="BN11" i="10"/>
  <c r="BO11" i="10"/>
  <c r="BO15" i="10" s="1"/>
  <c r="BP11" i="10"/>
  <c r="BQ11" i="10"/>
  <c r="BR11" i="10"/>
  <c r="BS11" i="10"/>
  <c r="Z10" i="10"/>
  <c r="AA10" i="10"/>
  <c r="BT10" i="10" s="1"/>
  <c r="AB10" i="10"/>
  <c r="AC10" i="10"/>
  <c r="AC16" i="10" s="1"/>
  <c r="AD10" i="10"/>
  <c r="AE10" i="10"/>
  <c r="AF10" i="10"/>
  <c r="AG10" i="10"/>
  <c r="AH10" i="10"/>
  <c r="AH16" i="10" s="1"/>
  <c r="AI10" i="10"/>
  <c r="AJ10" i="10"/>
  <c r="AJ16" i="10" s="1"/>
  <c r="AK10" i="10"/>
  <c r="AL10" i="10"/>
  <c r="AQ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G16" i="10" s="1"/>
  <c r="BH10" i="10"/>
  <c r="BI10" i="10"/>
  <c r="BJ10" i="10"/>
  <c r="BK10" i="10"/>
  <c r="BL10" i="10"/>
  <c r="BL16" i="10" s="1"/>
  <c r="BM10" i="10"/>
  <c r="BN10" i="10"/>
  <c r="BO10" i="10"/>
  <c r="BP10" i="10"/>
  <c r="BQ10" i="10"/>
  <c r="BR10" i="10"/>
  <c r="BS10" i="10"/>
  <c r="BS16" i="10" s="1"/>
  <c r="Y10" i="10"/>
  <c r="Y7" i="10"/>
  <c r="Y15" i="10" s="1"/>
  <c r="Z7" i="10"/>
  <c r="Z15" i="10" s="1"/>
  <c r="AA7" i="10"/>
  <c r="AA15" i="10" s="1"/>
  <c r="AB7" i="10"/>
  <c r="AC7" i="10"/>
  <c r="AC15" i="10" s="1"/>
  <c r="AD7" i="10"/>
  <c r="AD15" i="10" s="1"/>
  <c r="AE7" i="10"/>
  <c r="AE15" i="10" s="1"/>
  <c r="AF7" i="10"/>
  <c r="AF15" i="10" s="1"/>
  <c r="AG7" i="10"/>
  <c r="AG15" i="10"/>
  <c r="AH7" i="10"/>
  <c r="AI7" i="10"/>
  <c r="AI15" i="10" s="1"/>
  <c r="AJ7" i="10"/>
  <c r="AJ15" i="10" s="1"/>
  <c r="AK7" i="10"/>
  <c r="AK15" i="10" s="1"/>
  <c r="AL7" i="10"/>
  <c r="AQ7" i="10"/>
  <c r="AQ15" i="10" s="1"/>
  <c r="AV7" i="10"/>
  <c r="AV15" i="10" s="1"/>
  <c r="AW7" i="10"/>
  <c r="AW15" i="10" s="1"/>
  <c r="AX7" i="10"/>
  <c r="AY7" i="10"/>
  <c r="AY15" i="10" s="1"/>
  <c r="AZ7" i="10"/>
  <c r="AZ15" i="10" s="1"/>
  <c r="BA7" i="10"/>
  <c r="BA15" i="10" s="1"/>
  <c r="BB7" i="10"/>
  <c r="BB15" i="10" s="1"/>
  <c r="BC7" i="10"/>
  <c r="BD7" i="10"/>
  <c r="BD15" i="10" s="1"/>
  <c r="BE7" i="10"/>
  <c r="BF7" i="10"/>
  <c r="BF15" i="10" s="1"/>
  <c r="BG7" i="10"/>
  <c r="BH7" i="10"/>
  <c r="BH15" i="10"/>
  <c r="BI7" i="10"/>
  <c r="BI15" i="10"/>
  <c r="BJ7" i="10"/>
  <c r="BK7" i="10"/>
  <c r="BK15" i="10" s="1"/>
  <c r="BL7" i="10"/>
  <c r="BL15" i="10" s="1"/>
  <c r="BM7" i="10"/>
  <c r="BN7" i="10"/>
  <c r="BN15" i="10"/>
  <c r="BO7" i="10"/>
  <c r="BP7" i="10"/>
  <c r="BP15" i="10" s="1"/>
  <c r="BQ7" i="10"/>
  <c r="BQ15" i="10" s="1"/>
  <c r="BR7" i="10"/>
  <c r="BS7" i="10"/>
  <c r="AQ8" i="10"/>
  <c r="AQ16" i="10" s="1"/>
  <c r="AV8" i="10"/>
  <c r="AW8" i="10"/>
  <c r="AX8" i="10"/>
  <c r="AX16" i="10" s="1"/>
  <c r="AY8" i="10"/>
  <c r="AY16" i="10" s="1"/>
  <c r="AZ8" i="10"/>
  <c r="BA8" i="10"/>
  <c r="BB8" i="10"/>
  <c r="BB16" i="10" s="1"/>
  <c r="BC8" i="10"/>
  <c r="BC16" i="10" s="1"/>
  <c r="BD8" i="10"/>
  <c r="BE8" i="10"/>
  <c r="BE16" i="10" s="1"/>
  <c r="BF8" i="10"/>
  <c r="BF16" i="10" s="1"/>
  <c r="BG8" i="10"/>
  <c r="BH8" i="10"/>
  <c r="BH16" i="10" s="1"/>
  <c r="BI8" i="10"/>
  <c r="BI16" i="10" s="1"/>
  <c r="BJ8" i="10"/>
  <c r="BJ16" i="10"/>
  <c r="BK8" i="10"/>
  <c r="BL8" i="10"/>
  <c r="BM8" i="10"/>
  <c r="BN8" i="10"/>
  <c r="BN16" i="10" s="1"/>
  <c r="BO8" i="10"/>
  <c r="BO16" i="10" s="1"/>
  <c r="BP8" i="10"/>
  <c r="BQ8" i="10"/>
  <c r="BQ16" i="10" s="1"/>
  <c r="BR8" i="10"/>
  <c r="BS8" i="10"/>
  <c r="Z8" i="10"/>
  <c r="Z16" i="10" s="1"/>
  <c r="AA8" i="10"/>
  <c r="AA16" i="10" s="1"/>
  <c r="AB8" i="10"/>
  <c r="AB16" i="10" s="1"/>
  <c r="AC8" i="10"/>
  <c r="AD8" i="10"/>
  <c r="AD16" i="10" s="1"/>
  <c r="AE8" i="10"/>
  <c r="AE16" i="10" s="1"/>
  <c r="AF8" i="10"/>
  <c r="AF16" i="10" s="1"/>
  <c r="AG8" i="10"/>
  <c r="AG16" i="10" s="1"/>
  <c r="AH8" i="10"/>
  <c r="AI8" i="10"/>
  <c r="AI16" i="10" s="1"/>
  <c r="AJ8" i="10"/>
  <c r="AK8" i="10"/>
  <c r="AK16" i="10" s="1"/>
  <c r="AL8" i="10"/>
  <c r="AL16" i="10" s="1"/>
  <c r="Y8" i="10"/>
  <c r="BT8" i="10" s="1"/>
  <c r="Z6" i="10"/>
  <c r="AA6" i="10"/>
  <c r="AB6" i="10"/>
  <c r="AC6" i="10"/>
  <c r="AD6" i="10"/>
  <c r="AE6" i="10"/>
  <c r="BT6" i="10" s="1"/>
  <c r="AF6" i="10"/>
  <c r="AG6" i="10"/>
  <c r="AH6" i="10"/>
  <c r="AI6" i="10"/>
  <c r="AJ6" i="10"/>
  <c r="AK6" i="10"/>
  <c r="AL6" i="10"/>
  <c r="AQ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Y6" i="10"/>
  <c r="Y4" i="10"/>
  <c r="BT4" i="10" s="1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Q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4" i="10"/>
  <c r="BT96" i="10"/>
  <c r="BR15" i="10"/>
  <c r="BR16" i="10"/>
  <c r="AH101" i="10"/>
  <c r="BM101" i="10"/>
  <c r="AK101" i="10"/>
  <c r="AZ102" i="10"/>
  <c r="BT69" i="10"/>
  <c r="BT24" i="10"/>
  <c r="AV47" i="10"/>
  <c r="AW46" i="10"/>
  <c r="BT30" i="10"/>
  <c r="AG46" i="10"/>
  <c r="BT22" i="10"/>
  <c r="BT94" i="10"/>
  <c r="BT95" i="10"/>
  <c r="BN101" i="10"/>
  <c r="AD102" i="10"/>
  <c r="BT52" i="10"/>
  <c r="BS15" i="10"/>
  <c r="BM46" i="10"/>
  <c r="BT50" i="10"/>
  <c r="BO102" i="10"/>
  <c r="AY102" i="10"/>
  <c r="BI101" i="10"/>
  <c r="AG101" i="10"/>
  <c r="AX102" i="10"/>
  <c r="BG102" i="10"/>
  <c r="AA102" i="10"/>
  <c r="AH15" i="10"/>
  <c r="BT74" i="10"/>
  <c r="BT98" i="10"/>
  <c r="BQ101" i="10"/>
  <c r="AE101" i="10"/>
  <c r="BM16" i="10"/>
  <c r="BC102" i="10"/>
  <c r="BA101" i="10"/>
  <c r="AW101" i="10"/>
  <c r="AC101" i="10"/>
  <c r="BS102" i="10"/>
  <c r="BH102" i="10"/>
  <c r="BT93" i="10"/>
  <c r="BE101" i="10"/>
  <c r="BT19" i="10"/>
  <c r="BT63" i="10"/>
  <c r="BM102" i="10"/>
  <c r="AG102" i="10"/>
  <c r="AY101" i="10"/>
  <c r="BT72" i="10"/>
  <c r="BF101" i="10"/>
  <c r="AL101" i="10"/>
  <c r="AJ102" i="10"/>
  <c r="BK101" i="10"/>
  <c r="BT59" i="10"/>
  <c r="BT58" i="10"/>
  <c r="BT56" i="10"/>
  <c r="BT54" i="10"/>
  <c r="BT51" i="10"/>
  <c r="BN102" i="10"/>
  <c r="BB102" i="10"/>
  <c r="BP101" i="10"/>
  <c r="BH101" i="10"/>
  <c r="AZ101" i="10"/>
  <c r="BT49" i="10"/>
  <c r="BT5" i="10"/>
  <c r="AA101" i="10"/>
  <c r="BJ15" i="10"/>
  <c r="BG47" i="10"/>
  <c r="AF47" i="10"/>
  <c r="BT23" i="10"/>
  <c r="AI46" i="10"/>
  <c r="BT97" i="10"/>
  <c r="BT92" i="10"/>
  <c r="BT90" i="10"/>
  <c r="BI102" i="10"/>
  <c r="AK102" i="10"/>
  <c r="BC101" i="10"/>
  <c r="BT61" i="10"/>
  <c r="BT21" i="10"/>
  <c r="BR101" i="10"/>
  <c r="BJ101" i="10"/>
  <c r="BP102" i="10"/>
  <c r="AV102" i="10"/>
  <c r="AF102" i="10"/>
  <c r="BT55" i="10"/>
  <c r="BR102" i="10"/>
  <c r="AH102" i="10"/>
  <c r="BD101" i="10"/>
  <c r="AF101" i="10"/>
  <c r="BC15" i="10"/>
  <c r="BK46" i="10"/>
  <c r="BK16" i="10"/>
  <c r="BF47" i="10"/>
  <c r="AL15" i="10"/>
  <c r="BT71" i="10"/>
  <c r="BT99" i="10"/>
  <c r="BT57" i="10"/>
  <c r="BT64" i="10"/>
  <c r="Y102" i="10"/>
  <c r="BT86" i="10"/>
  <c r="BT82" i="10"/>
  <c r="BT81" i="10"/>
  <c r="AW16" i="10"/>
  <c r="AZ16" i="10"/>
  <c r="BF46" i="10"/>
  <c r="BD47" i="10"/>
  <c r="BT67" i="10"/>
  <c r="BT68" i="10"/>
  <c r="BT60" i="10"/>
  <c r="AB102" i="10"/>
  <c r="AW102" i="10"/>
  <c r="AC102" i="10"/>
  <c r="BS101" i="10"/>
  <c r="BO101" i="10"/>
  <c r="BP16" i="10"/>
  <c r="AX15" i="10"/>
  <c r="AB15" i="10"/>
  <c r="BD16" i="10"/>
  <c r="BE15" i="10"/>
  <c r="Y101" i="10"/>
  <c r="BT89" i="10"/>
  <c r="BT84" i="10"/>
  <c r="AI102" i="10"/>
  <c r="AE102" i="10"/>
  <c r="BT16" i="10" l="1"/>
  <c r="BX14" i="10" s="1"/>
  <c r="BU12" i="10"/>
  <c r="BT101" i="10"/>
  <c r="BW15" i="10" s="1"/>
  <c r="BT102" i="10"/>
  <c r="BX15" i="10" s="1"/>
  <c r="BT31" i="10"/>
  <c r="BT20" i="10"/>
  <c r="BT46" i="10" s="1"/>
  <c r="BW13" i="10" s="1"/>
  <c r="Y16" i="10"/>
  <c r="BT29" i="10"/>
  <c r="BU47" i="10" s="1"/>
  <c r="BT38" i="10"/>
  <c r="AC46" i="10"/>
  <c r="BT7" i="10"/>
  <c r="BT47" i="10"/>
  <c r="BX13" i="10" s="1"/>
  <c r="BX16" i="10" s="1"/>
  <c r="BW16" i="10" l="1"/>
  <c r="BU11" i="10"/>
  <c r="BT15" i="10"/>
  <c r="BW14" i="10" s="1"/>
  <c r="BU46" i="10"/>
</calcChain>
</file>

<file path=xl/sharedStrings.xml><?xml version="1.0" encoding="utf-8"?>
<sst xmlns="http://schemas.openxmlformats.org/spreadsheetml/2006/main" count="2901" uniqueCount="473">
  <si>
    <t>合　　　計</t>
    <rPh sb="0" eb="5">
      <t>ゴウケイ</t>
    </rPh>
    <phoneticPr fontId="2"/>
  </si>
  <si>
    <t>防火対象物の区分</t>
    <rPh sb="0" eb="2">
      <t>ボウカ</t>
    </rPh>
    <rPh sb="2" eb="5">
      <t>タイショウブツ</t>
    </rPh>
    <rPh sb="6" eb="8">
      <t>クブン</t>
    </rPh>
    <phoneticPr fontId="2"/>
  </si>
  <si>
    <t>十一</t>
    <rPh sb="0" eb="2">
      <t>１１</t>
    </rPh>
    <phoneticPr fontId="2"/>
  </si>
  <si>
    <t>十二</t>
    <rPh sb="0" eb="2">
      <t>１２</t>
    </rPh>
    <phoneticPr fontId="2"/>
  </si>
  <si>
    <t>十三</t>
    <rPh sb="0" eb="2">
      <t>１３</t>
    </rPh>
    <phoneticPr fontId="2"/>
  </si>
  <si>
    <t>十四</t>
    <rPh sb="0" eb="2">
      <t>１４</t>
    </rPh>
    <phoneticPr fontId="2"/>
  </si>
  <si>
    <t>十五</t>
    <rPh sb="0" eb="2">
      <t>１５</t>
    </rPh>
    <phoneticPr fontId="2"/>
  </si>
  <si>
    <t>十六</t>
    <rPh sb="0" eb="1">
      <t>１２</t>
    </rPh>
    <rPh sb="1" eb="2">
      <t>６</t>
    </rPh>
    <phoneticPr fontId="2"/>
  </si>
  <si>
    <t>十六の二</t>
    <rPh sb="0" eb="2">
      <t>１６</t>
    </rPh>
    <rPh sb="3" eb="4">
      <t>２</t>
    </rPh>
    <phoneticPr fontId="2"/>
  </si>
  <si>
    <t>十六の三</t>
    <rPh sb="0" eb="2">
      <t>１６</t>
    </rPh>
    <rPh sb="3" eb="4">
      <t>３</t>
    </rPh>
    <phoneticPr fontId="2"/>
  </si>
  <si>
    <t>十七</t>
    <rPh sb="0" eb="1">
      <t>１５</t>
    </rPh>
    <rPh sb="1" eb="2">
      <t>７</t>
    </rPh>
    <phoneticPr fontId="2"/>
  </si>
  <si>
    <t>防火管理者選任命令</t>
  </si>
  <si>
    <t>（是正件数）</t>
  </si>
  <si>
    <t>防火管理業務適正実施命令</t>
  </si>
  <si>
    <t>命令の計</t>
  </si>
  <si>
    <t>（是正件数の計）</t>
  </si>
  <si>
    <t>(一)</t>
    <rPh sb="1" eb="2">
      <t>１</t>
    </rPh>
    <phoneticPr fontId="2"/>
  </si>
  <si>
    <t>(二)</t>
    <rPh sb="1" eb="2">
      <t>２</t>
    </rPh>
    <phoneticPr fontId="2"/>
  </si>
  <si>
    <t>(三)</t>
    <rPh sb="1" eb="2">
      <t>３</t>
    </rPh>
    <phoneticPr fontId="2"/>
  </si>
  <si>
    <t>(五)</t>
    <rPh sb="1" eb="2">
      <t>５</t>
    </rPh>
    <phoneticPr fontId="2"/>
  </si>
  <si>
    <t>(六)</t>
    <rPh sb="1" eb="2">
      <t>６</t>
    </rPh>
    <phoneticPr fontId="2"/>
  </si>
  <si>
    <t>(七)</t>
    <rPh sb="1" eb="2">
      <t>７</t>
    </rPh>
    <phoneticPr fontId="2"/>
  </si>
  <si>
    <t>(八)</t>
    <rPh sb="1" eb="2">
      <t>８</t>
    </rPh>
    <phoneticPr fontId="2"/>
  </si>
  <si>
    <t>(九)</t>
    <rPh sb="1" eb="2">
      <t>９</t>
    </rPh>
    <phoneticPr fontId="2"/>
  </si>
  <si>
    <t>(十)</t>
    <rPh sb="1" eb="2">
      <t>１０</t>
    </rPh>
    <phoneticPr fontId="2"/>
  </si>
  <si>
    <t>劇場等</t>
  </si>
  <si>
    <t>公会堂等</t>
  </si>
  <si>
    <t>キャバレー等</t>
  </si>
  <si>
    <t>遊技場等</t>
  </si>
  <si>
    <t>性風俗特殊営業店舗等</t>
  </si>
  <si>
    <t>料理店等</t>
  </si>
  <si>
    <t>飲食店</t>
  </si>
  <si>
    <t>百貨店等</t>
  </si>
  <si>
    <t>旅館等</t>
  </si>
  <si>
    <t>共同住宅等</t>
  </si>
  <si>
    <t>病院等</t>
  </si>
  <si>
    <t>幼稚園等</t>
  </si>
  <si>
    <t>学校</t>
  </si>
  <si>
    <t>図書館等</t>
  </si>
  <si>
    <t>特殊浴場</t>
  </si>
  <si>
    <t>一般浴場</t>
  </si>
  <si>
    <t>停車場等</t>
  </si>
  <si>
    <t>神社・寺院等</t>
  </si>
  <si>
    <t>工場等</t>
  </si>
  <si>
    <t>スタジオ</t>
  </si>
  <si>
    <t>駐車場等</t>
  </si>
  <si>
    <t>航空機格納庫</t>
  </si>
  <si>
    <t>倉庫</t>
  </si>
  <si>
    <t>事務所等</t>
  </si>
  <si>
    <t>地下街</t>
  </si>
  <si>
    <t>準地下街</t>
  </si>
  <si>
    <t>文化財</t>
  </si>
  <si>
    <t>(四)　　　　　　　　　　　　　　　</t>
    <rPh sb="1" eb="2">
      <t>４</t>
    </rPh>
    <phoneticPr fontId="2"/>
  </si>
  <si>
    <t>カラオケボックス等</t>
    <rPh sb="8" eb="9">
      <t>トウ</t>
    </rPh>
    <phoneticPr fontId="2"/>
  </si>
  <si>
    <t>都道府県</t>
  </si>
  <si>
    <t>消防本部名</t>
  </si>
  <si>
    <t>市町村名</t>
  </si>
  <si>
    <t>命令等の種類</t>
  </si>
  <si>
    <t>命令等の主体</t>
  </si>
  <si>
    <t>防火対象物区分</t>
  </si>
  <si>
    <t>建築物区分</t>
  </si>
  <si>
    <t>設備種類</t>
  </si>
  <si>
    <t>弁明機会</t>
  </si>
  <si>
    <t>措置年月日</t>
  </si>
  <si>
    <t>期限有無</t>
  </si>
  <si>
    <t>履行期限</t>
  </si>
  <si>
    <t>状況</t>
  </si>
  <si>
    <t>告発</t>
  </si>
  <si>
    <t>代執行</t>
  </si>
  <si>
    <t>審査請求</t>
  </si>
  <si>
    <t>北海道</t>
  </si>
  <si>
    <t>札幌市消防局</t>
  </si>
  <si>
    <t>札幌市</t>
  </si>
  <si>
    <t>千葉県</t>
  </si>
  <si>
    <t>千葉市消防局</t>
  </si>
  <si>
    <t>千葉市</t>
  </si>
  <si>
    <t>東京都</t>
  </si>
  <si>
    <t>東京消防庁</t>
  </si>
  <si>
    <t>0.0.0</t>
  </si>
  <si>
    <t>八王子市</t>
  </si>
  <si>
    <t>武蔵野市</t>
  </si>
  <si>
    <t>神奈川県</t>
  </si>
  <si>
    <t>横浜市</t>
  </si>
  <si>
    <t>川崎市消防局</t>
  </si>
  <si>
    <t>川崎市</t>
  </si>
  <si>
    <t>横須賀市消防局</t>
  </si>
  <si>
    <t>横須賀市</t>
  </si>
  <si>
    <t>静岡県</t>
  </si>
  <si>
    <t>愛知県</t>
  </si>
  <si>
    <t>名古屋市消防局</t>
  </si>
  <si>
    <t>名古屋市</t>
  </si>
  <si>
    <t>大阪府</t>
  </si>
  <si>
    <t>大阪市消防局</t>
  </si>
  <si>
    <t>大阪市</t>
  </si>
  <si>
    <t>兵庫県</t>
  </si>
  <si>
    <t>神戸市消防局</t>
  </si>
  <si>
    <t>神戸市</t>
  </si>
  <si>
    <t>姫路市消防局</t>
  </si>
  <si>
    <t>姫路市</t>
  </si>
  <si>
    <t>福岡県</t>
  </si>
  <si>
    <t>福岡市消防局</t>
  </si>
  <si>
    <t>福岡市</t>
  </si>
  <si>
    <t>鹿児島県</t>
  </si>
  <si>
    <t>沖縄県</t>
  </si>
  <si>
    <t>二</t>
    <rPh sb="0" eb="1">
      <t>ニ</t>
    </rPh>
    <phoneticPr fontId="2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</si>
  <si>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2"/>
  </si>
  <si>
    <t>老人デイサービスセンター等</t>
    <rPh sb="0" eb="2">
      <t>ロウジン</t>
    </rPh>
    <rPh sb="12" eb="13">
      <t>トウ</t>
    </rPh>
    <phoneticPr fontId="2"/>
  </si>
  <si>
    <t>旭川市消防本部</t>
  </si>
  <si>
    <t>旭川市</t>
  </si>
  <si>
    <t>岩手県</t>
  </si>
  <si>
    <t>群馬県</t>
  </si>
  <si>
    <t>埼玉県</t>
  </si>
  <si>
    <t>さいたま市消防局</t>
  </si>
  <si>
    <t>さいたま市</t>
  </si>
  <si>
    <t>西東京市</t>
  </si>
  <si>
    <t>横浜市消防局</t>
  </si>
  <si>
    <t>春日井市消防本部</t>
  </si>
  <si>
    <t>春日井市</t>
  </si>
  <si>
    <t>山口県</t>
  </si>
  <si>
    <t>岐阜県</t>
  </si>
  <si>
    <t>岐阜市消防本部</t>
  </si>
  <si>
    <t>岐阜市</t>
  </si>
  <si>
    <t>広島県</t>
  </si>
  <si>
    <t>広島市消防局</t>
  </si>
  <si>
    <t>広島市</t>
  </si>
  <si>
    <t>第14表 消防法第3条、第5条、第5条の2、第5条の3、第8条、第8条の2又は第17条の4の規定による措置命令等状況調査表</t>
  </si>
  <si>
    <t>全国</t>
  </si>
  <si>
    <t/>
  </si>
  <si>
    <t>東京都特別</t>
  </si>
  <si>
    <t>浜松市消防局</t>
  </si>
  <si>
    <t>浜松市</t>
  </si>
  <si>
    <t>国分寺市</t>
  </si>
  <si>
    <t>奈良県</t>
  </si>
  <si>
    <t>用途なし</t>
  </si>
  <si>
    <t>26.1.22</t>
  </si>
  <si>
    <t>立川市</t>
  </si>
  <si>
    <t>５条</t>
    <rPh sb="1" eb="2">
      <t>ジョウ</t>
    </rPh>
    <phoneticPr fontId="10"/>
  </si>
  <si>
    <t>香川県</t>
  </si>
  <si>
    <t>高松市消防局</t>
  </si>
  <si>
    <t>高松市</t>
  </si>
  <si>
    <t>宮崎県</t>
  </si>
  <si>
    <t>福井県</t>
  </si>
  <si>
    <t>嶺北消防組合消防本部</t>
  </si>
  <si>
    <t>坂井市</t>
  </si>
  <si>
    <t>26.3.24</t>
  </si>
  <si>
    <t>26.3.23</t>
  </si>
  <si>
    <t>27.2.2</t>
  </si>
  <si>
    <t>27.6.30</t>
  </si>
  <si>
    <t>26.12.26</t>
  </si>
  <si>
    <t>松山市</t>
  </si>
  <si>
    <t>松山市消防局</t>
  </si>
  <si>
    <t>愛媛県</t>
  </si>
  <si>
    <t>福山市</t>
  </si>
  <si>
    <t>福山地区消防組合消防局</t>
  </si>
  <si>
    <t>岡山市</t>
  </si>
  <si>
    <t>岡山市消防局</t>
  </si>
  <si>
    <t>岡山県</t>
  </si>
  <si>
    <t>明石市</t>
  </si>
  <si>
    <t>明石市消防本部</t>
  </si>
  <si>
    <t>27.7.10</t>
  </si>
  <si>
    <t>27.6.25</t>
  </si>
  <si>
    <t>27.5.31</t>
  </si>
  <si>
    <t>27.5.27</t>
  </si>
  <si>
    <t>27.5.13</t>
  </si>
  <si>
    <t>27.2.13</t>
  </si>
  <si>
    <t>27.5.7</t>
  </si>
  <si>
    <t>27.4.22</t>
  </si>
  <si>
    <t>27.1.22</t>
  </si>
  <si>
    <t>27.4.13</t>
  </si>
  <si>
    <t>27.1.13</t>
  </si>
  <si>
    <t>愛川町</t>
  </si>
  <si>
    <t>愛川町消防本部</t>
  </si>
  <si>
    <t>藤沢市</t>
  </si>
  <si>
    <t>藤沢市消防局</t>
  </si>
  <si>
    <t>５条の３</t>
    <rPh sb="1" eb="2">
      <t>ジョウ</t>
    </rPh>
    <phoneticPr fontId="10"/>
  </si>
  <si>
    <t>１７条の４第１項</t>
    <rPh sb="2" eb="3">
      <t>ジョウ</t>
    </rPh>
    <rPh sb="5" eb="6">
      <t>ダイ</t>
    </rPh>
    <rPh sb="7" eb="8">
      <t>コウ</t>
    </rPh>
    <phoneticPr fontId="10"/>
  </si>
  <si>
    <t>１７条の４第２項</t>
    <rPh sb="2" eb="3">
      <t>ジョウ</t>
    </rPh>
    <rPh sb="5" eb="6">
      <t>ダイ</t>
    </rPh>
    <rPh sb="7" eb="8">
      <t>コウ</t>
    </rPh>
    <phoneticPr fontId="10"/>
  </si>
  <si>
    <t>８条４項</t>
    <rPh sb="1" eb="2">
      <t>ジョウ</t>
    </rPh>
    <rPh sb="3" eb="4">
      <t>コウ</t>
    </rPh>
    <phoneticPr fontId="10"/>
  </si>
  <si>
    <t>８条３項</t>
    <rPh sb="1" eb="2">
      <t>ジョウ</t>
    </rPh>
    <rPh sb="3" eb="4">
      <t>コウ</t>
    </rPh>
    <phoneticPr fontId="10"/>
  </si>
  <si>
    <t>５条の２</t>
    <rPh sb="1" eb="2">
      <t>ジョウ</t>
    </rPh>
    <phoneticPr fontId="10"/>
  </si>
  <si>
    <t>統括防火管理者選任命令</t>
    <rPh sb="0" eb="2">
      <t>トウカツ</t>
    </rPh>
    <rPh sb="2" eb="4">
      <t>ボウカ</t>
    </rPh>
    <rPh sb="4" eb="7">
      <t>カンリシャ</t>
    </rPh>
    <rPh sb="7" eb="9">
      <t>センニン</t>
    </rPh>
    <rPh sb="9" eb="11">
      <t>メイレイ</t>
    </rPh>
    <phoneticPr fontId="2"/>
  </si>
  <si>
    <t>統括防火管理業務適正実施命令</t>
    <rPh sb="0" eb="2">
      <t>トウカツ</t>
    </rPh>
    <rPh sb="2" eb="4">
      <t>ボウカ</t>
    </rPh>
    <rPh sb="4" eb="6">
      <t>カンリ</t>
    </rPh>
    <rPh sb="6" eb="8">
      <t>ギョウム</t>
    </rPh>
    <rPh sb="8" eb="10">
      <t>テキセイ</t>
    </rPh>
    <rPh sb="10" eb="12">
      <t>ジッシ</t>
    </rPh>
    <rPh sb="12" eb="14">
      <t>メイレイ</t>
    </rPh>
    <phoneticPr fontId="2"/>
  </si>
  <si>
    <t>2016-09-05</t>
  </si>
  <si>
    <t>27.5.29</t>
  </si>
  <si>
    <t>27.5.1</t>
  </si>
  <si>
    <t>27.7.30</t>
  </si>
  <si>
    <t>27.5.14</t>
  </si>
  <si>
    <t>27.8.7</t>
  </si>
  <si>
    <t>27.7.3</t>
  </si>
  <si>
    <t>27.7.14</t>
  </si>
  <si>
    <t>27.7.22</t>
  </si>
  <si>
    <t>27.10.25</t>
  </si>
  <si>
    <t>27.8.24</t>
  </si>
  <si>
    <t>27.12.7</t>
  </si>
  <si>
    <t>27.9.14</t>
  </si>
  <si>
    <t>27.9.19</t>
  </si>
  <si>
    <t>27.11.30</t>
  </si>
  <si>
    <t>27.10.6</t>
  </si>
  <si>
    <t>28.1.15</t>
  </si>
  <si>
    <t>27.10.9</t>
  </si>
  <si>
    <t>27.10.14</t>
  </si>
  <si>
    <t>27.10.15</t>
  </si>
  <si>
    <t>27.11.4</t>
  </si>
  <si>
    <t>28.2.1</t>
  </si>
  <si>
    <t>27.11.16</t>
  </si>
  <si>
    <t>27.11.19</t>
  </si>
  <si>
    <t>27.11.25</t>
  </si>
  <si>
    <t>27.11.27</t>
  </si>
  <si>
    <t>28.2.29</t>
  </si>
  <si>
    <t>27.12.4</t>
  </si>
  <si>
    <t>28.5.1</t>
  </si>
  <si>
    <t>27.12.25</t>
  </si>
  <si>
    <t>28.3.31</t>
  </si>
  <si>
    <t>28.1.6</t>
  </si>
  <si>
    <t>28.5.30</t>
  </si>
  <si>
    <t>28.3.1</t>
  </si>
  <si>
    <t>28.2.19</t>
  </si>
  <si>
    <t>28.4.8</t>
  </si>
  <si>
    <t>28.1.13</t>
  </si>
  <si>
    <t>28.1.19</t>
  </si>
  <si>
    <t>28.2.25</t>
  </si>
  <si>
    <t>28.3.2</t>
  </si>
  <si>
    <t>28.4.15</t>
  </si>
  <si>
    <t>28.6.1</t>
  </si>
  <si>
    <t>28.3.11</t>
  </si>
  <si>
    <t>28.5.31</t>
  </si>
  <si>
    <t>28.3.3</t>
  </si>
  <si>
    <t>27.8.25</t>
  </si>
  <si>
    <t>27.9.25</t>
  </si>
  <si>
    <t>旧）帯広市消防本部</t>
  </si>
  <si>
    <t>帯広市</t>
  </si>
  <si>
    <t>二戸地区広域行政事務組合消防本部</t>
  </si>
  <si>
    <t>二戸市</t>
  </si>
  <si>
    <t>28.3.30</t>
  </si>
  <si>
    <t>28.7.31</t>
  </si>
  <si>
    <t>高崎市等広域消防局</t>
  </si>
  <si>
    <t>高崎市</t>
  </si>
  <si>
    <t>28.3.10</t>
  </si>
  <si>
    <t>27.5.15</t>
  </si>
  <si>
    <t>27.5.16</t>
  </si>
  <si>
    <t>27.7.2</t>
  </si>
  <si>
    <t>27.10.1</t>
  </si>
  <si>
    <t>27.10.2</t>
  </si>
  <si>
    <t>27.11.5</t>
  </si>
  <si>
    <t>27.4.10</t>
  </si>
  <si>
    <t>27.6.18</t>
  </si>
  <si>
    <t>28.3.6</t>
  </si>
  <si>
    <t>28.3.7</t>
  </si>
  <si>
    <t>28.3.15</t>
  </si>
  <si>
    <t>28.6.28</t>
  </si>
  <si>
    <t>28.3.28</t>
  </si>
  <si>
    <t>27.11.2</t>
  </si>
  <si>
    <t>27.11.10</t>
  </si>
  <si>
    <t>27.11.11</t>
  </si>
  <si>
    <t>27.11.12</t>
  </si>
  <si>
    <t>27.12.1</t>
  </si>
  <si>
    <t>27.12.3</t>
  </si>
  <si>
    <t>27.12.8</t>
  </si>
  <si>
    <t>27.12.9</t>
  </si>
  <si>
    <t>27.12.11</t>
  </si>
  <si>
    <t>27.12.14</t>
  </si>
  <si>
    <t>27.12.16</t>
  </si>
  <si>
    <t>27.12.17</t>
  </si>
  <si>
    <t>28.1.4</t>
  </si>
  <si>
    <t>28.1.12</t>
  </si>
  <si>
    <t>28.4.30</t>
  </si>
  <si>
    <t>28.1.16</t>
  </si>
  <si>
    <t>28.1.21</t>
  </si>
  <si>
    <t>28.1.27</t>
  </si>
  <si>
    <t>28.2.2</t>
  </si>
  <si>
    <t>28.2.15</t>
  </si>
  <si>
    <t>28.2.27</t>
  </si>
  <si>
    <t>28.3.8</t>
  </si>
  <si>
    <t>27.6.15</t>
  </si>
  <si>
    <t>27.11.18</t>
  </si>
  <si>
    <t>27.6.24</t>
  </si>
  <si>
    <t>27.11.17</t>
  </si>
  <si>
    <t>27.10.28</t>
  </si>
  <si>
    <t>27.11.6</t>
  </si>
  <si>
    <t>27.9.11</t>
  </si>
  <si>
    <t>27.5.20</t>
  </si>
  <si>
    <t>27.5.21</t>
  </si>
  <si>
    <t>27.6.12</t>
  </si>
  <si>
    <t>27.6.13</t>
  </si>
  <si>
    <t>27.7.1</t>
  </si>
  <si>
    <t>27.7.15</t>
  </si>
  <si>
    <t>27.7.16</t>
  </si>
  <si>
    <t>27.9.1</t>
  </si>
  <si>
    <t>27.9.2</t>
  </si>
  <si>
    <t>27.9.4</t>
  </si>
  <si>
    <t>27.9.16</t>
  </si>
  <si>
    <t>27.9.17</t>
  </si>
  <si>
    <t>27.11.24</t>
  </si>
  <si>
    <t>27.12.2</t>
  </si>
  <si>
    <t>27.12.10</t>
  </si>
  <si>
    <t>27.12.15</t>
  </si>
  <si>
    <t>鎌倉市消防本部</t>
  </si>
  <si>
    <t>鎌倉市</t>
  </si>
  <si>
    <t>27.7.9</t>
  </si>
  <si>
    <t>27.11.13</t>
  </si>
  <si>
    <t>大和市消防本部</t>
  </si>
  <si>
    <t>大和市</t>
  </si>
  <si>
    <t>27.7.7</t>
  </si>
  <si>
    <t>27.9.3</t>
  </si>
  <si>
    <t>27.4.21</t>
  </si>
  <si>
    <t>27.7.21</t>
  </si>
  <si>
    <t>27.9.18</t>
  </si>
  <si>
    <t>27.10.22</t>
  </si>
  <si>
    <t>27.8.14</t>
  </si>
  <si>
    <t>28.3.22</t>
  </si>
  <si>
    <t>多治見市消防本部</t>
  </si>
  <si>
    <t>多治見市</t>
  </si>
  <si>
    <t>27.10.26</t>
  </si>
  <si>
    <t>28.1.26</t>
  </si>
  <si>
    <t>28.2.18</t>
  </si>
  <si>
    <t>各務原市消防本部</t>
  </si>
  <si>
    <t>各務原市</t>
  </si>
  <si>
    <t>28.3.4</t>
  </si>
  <si>
    <t>28.6.3</t>
  </si>
  <si>
    <t>湖西市消防本部</t>
  </si>
  <si>
    <t>湖西市</t>
  </si>
  <si>
    <t>28.3.25</t>
  </si>
  <si>
    <t>28.10.31</t>
  </si>
  <si>
    <t>27.6.10</t>
  </si>
  <si>
    <t>27.6.11</t>
  </si>
  <si>
    <t>28.3.18</t>
  </si>
  <si>
    <t>28.2.10</t>
  </si>
  <si>
    <t>27.11.26</t>
  </si>
  <si>
    <t>28.3.26</t>
  </si>
  <si>
    <t>27.8.31</t>
  </si>
  <si>
    <t>岸和田市消防本部</t>
  </si>
  <si>
    <t>岸和田市</t>
  </si>
  <si>
    <t>28.1.7</t>
  </si>
  <si>
    <t>28.5.7</t>
  </si>
  <si>
    <t>27.4.28</t>
  </si>
  <si>
    <t>27.8.13</t>
  </si>
  <si>
    <t>27.5.25</t>
  </si>
  <si>
    <t>27.5.26</t>
  </si>
  <si>
    <t>28.2.4</t>
  </si>
  <si>
    <t>28.5.9</t>
  </si>
  <si>
    <t>28.2.22</t>
  </si>
  <si>
    <t>27.10.13</t>
  </si>
  <si>
    <t>27.7.5</t>
  </si>
  <si>
    <t>奈良市消防局</t>
  </si>
  <si>
    <t>奈良市</t>
  </si>
  <si>
    <t>28.1.29</t>
  </si>
  <si>
    <t>28.2.5</t>
  </si>
  <si>
    <t>27.4.23</t>
  </si>
  <si>
    <t>27.4.30</t>
  </si>
  <si>
    <t>28.4.16</t>
  </si>
  <si>
    <t>27.12.24</t>
  </si>
  <si>
    <t>27.10.30</t>
  </si>
  <si>
    <t>28.2.26</t>
  </si>
  <si>
    <t>28.5.25</t>
  </si>
  <si>
    <t>28.3.16</t>
  </si>
  <si>
    <t>28.6.15</t>
  </si>
  <si>
    <t>28.2.24</t>
  </si>
  <si>
    <t>28.1.25</t>
  </si>
  <si>
    <t>28.4.24</t>
  </si>
  <si>
    <t>山口市消防本部</t>
  </si>
  <si>
    <t>山口市</t>
  </si>
  <si>
    <t>28.6.30</t>
  </si>
  <si>
    <t>27.6.6</t>
  </si>
  <si>
    <t>27.6.16</t>
  </si>
  <si>
    <t>日向市消防本部</t>
  </si>
  <si>
    <t>門川町</t>
  </si>
  <si>
    <t>薩摩川内市消防局</t>
  </si>
  <si>
    <t>薩摩川内市</t>
  </si>
  <si>
    <t>27.12.21</t>
  </si>
  <si>
    <t>宜野湾市消防本部</t>
  </si>
  <si>
    <t>宜野湾市</t>
  </si>
  <si>
    <t>３条第１項第３号</t>
    <rPh sb="1" eb="2">
      <t>ジョウ</t>
    </rPh>
    <rPh sb="2" eb="3">
      <t>ダイ</t>
    </rPh>
    <rPh sb="4" eb="5">
      <t>コウ</t>
    </rPh>
    <rPh sb="5" eb="6">
      <t>ダイ</t>
    </rPh>
    <rPh sb="7" eb="8">
      <t>ゴウ</t>
    </rPh>
    <phoneticPr fontId="2"/>
  </si>
  <si>
    <t>８条の２第３項</t>
    <rPh sb="1" eb="2">
      <t>ジョウ</t>
    </rPh>
    <rPh sb="4" eb="5">
      <t>ダイ</t>
    </rPh>
    <rPh sb="6" eb="7">
      <t>コウ</t>
    </rPh>
    <phoneticPr fontId="10"/>
  </si>
  <si>
    <t>★追加手作業</t>
    <rPh sb="1" eb="3">
      <t>ツイカ</t>
    </rPh>
    <rPh sb="3" eb="6">
      <t>テサギョウ</t>
    </rPh>
    <phoneticPr fontId="2"/>
  </si>
  <si>
    <t>(1)　イ</t>
  </si>
  <si>
    <t>(1)　ロ</t>
  </si>
  <si>
    <t>(2)　イ</t>
  </si>
  <si>
    <t>(2)　ロ</t>
  </si>
  <si>
    <t>(2)　ハ</t>
  </si>
  <si>
    <t>(2)　ニ</t>
  </si>
  <si>
    <t>(3)　イ</t>
  </si>
  <si>
    <t>(3)　ロ</t>
  </si>
  <si>
    <t>(5)　イ</t>
  </si>
  <si>
    <t>(5)　ロ</t>
  </si>
  <si>
    <t>(6)　イ</t>
  </si>
  <si>
    <t>(6)　ロ(1)</t>
  </si>
  <si>
    <t>(6)　ロ(2)</t>
  </si>
  <si>
    <t>(6)　ロ(3)</t>
  </si>
  <si>
    <t>(6)　ロ(4)</t>
  </si>
  <si>
    <t>(6)　ロ(5)</t>
  </si>
  <si>
    <t>(6)　ハ(1)</t>
  </si>
  <si>
    <t>(6)　ハ(2)</t>
  </si>
  <si>
    <t>(6)　ハ(3)</t>
  </si>
  <si>
    <t>(6)　ハ(4)</t>
  </si>
  <si>
    <t>(6)　ハ(5)</t>
  </si>
  <si>
    <t>(6)　ニ</t>
  </si>
  <si>
    <t>(9)　イ</t>
  </si>
  <si>
    <t>(9)　ロ</t>
  </si>
  <si>
    <t>(12)　イ</t>
  </si>
  <si>
    <t>(12)　ロ</t>
  </si>
  <si>
    <t>(13)　イ</t>
  </si>
  <si>
    <t>(13)　ロ</t>
  </si>
  <si>
    <t>(15) 官公署</t>
  </si>
  <si>
    <t>(15) 事務所</t>
  </si>
  <si>
    <t>(15) その他</t>
  </si>
  <si>
    <t>(16)　イ</t>
  </si>
  <si>
    <t>(16)　ロ</t>
  </si>
  <si>
    <t xml:space="preserve">(16の２)指定地下街 </t>
  </si>
  <si>
    <t xml:space="preserve">(16の２)その他の地下街 </t>
  </si>
  <si>
    <t>(16の３)準地下街</t>
  </si>
  <si>
    <t>番号</t>
    <rPh sb="0" eb="2">
      <t>バンゴウ</t>
    </rPh>
    <phoneticPr fontId="2"/>
  </si>
  <si>
    <t>区分</t>
    <rPh sb="0" eb="2">
      <t>クブン</t>
    </rPh>
    <phoneticPr fontId="2"/>
  </si>
  <si>
    <t>是正</t>
    <rPh sb="0" eb="2">
      <t>ゼセイ</t>
    </rPh>
    <phoneticPr fontId="2"/>
  </si>
  <si>
    <t>履行アリ</t>
    <rPh sb="0" eb="2">
      <t>リコウ</t>
    </rPh>
    <phoneticPr fontId="2"/>
  </si>
  <si>
    <t>履行なし</t>
    <rPh sb="0" eb="2">
      <t>リコウ</t>
    </rPh>
    <phoneticPr fontId="2"/>
  </si>
  <si>
    <t>全部命令</t>
    <rPh sb="0" eb="2">
      <t>ゼンブ</t>
    </rPh>
    <rPh sb="2" eb="4">
      <t>メイレイ</t>
    </rPh>
    <phoneticPr fontId="2"/>
  </si>
  <si>
    <t>8条3項</t>
    <rPh sb="1" eb="2">
      <t>ジョウ</t>
    </rPh>
    <rPh sb="3" eb="4">
      <t>コウ</t>
    </rPh>
    <phoneticPr fontId="2"/>
  </si>
  <si>
    <t>8条4項</t>
    <rPh sb="1" eb="2">
      <t>ジョウ</t>
    </rPh>
    <rPh sb="3" eb="4">
      <t>コウ</t>
    </rPh>
    <phoneticPr fontId="2"/>
  </si>
  <si>
    <t>8の2 5項</t>
    <rPh sb="5" eb="6">
      <t>コウ</t>
    </rPh>
    <phoneticPr fontId="2"/>
  </si>
  <si>
    <t>8の2 6項</t>
    <rPh sb="5" eb="6">
      <t>コウ</t>
    </rPh>
    <phoneticPr fontId="2"/>
  </si>
  <si>
    <t>21～27</t>
    <phoneticPr fontId="2"/>
  </si>
  <si>
    <r>
      <t>5</t>
    </r>
    <r>
      <rPr>
        <sz val="10"/>
        <rFont val="ＭＳ Ｐゴシック"/>
        <family val="3"/>
        <charset val="128"/>
      </rPr>
      <t>の</t>
    </r>
    <r>
      <rPr>
        <sz val="10"/>
        <rFont val="Arial"/>
        <family val="2"/>
      </rPr>
      <t>2</t>
    </r>
    <phoneticPr fontId="2"/>
  </si>
  <si>
    <r>
      <t>5</t>
    </r>
    <r>
      <rPr>
        <sz val="10"/>
        <rFont val="ＭＳ Ｐゴシック"/>
        <family val="3"/>
        <charset val="128"/>
      </rPr>
      <t>の</t>
    </r>
    <r>
      <rPr>
        <sz val="10"/>
        <rFont val="Arial"/>
        <family val="2"/>
      </rPr>
      <t>3</t>
    </r>
    <r>
      <rPr>
        <sz val="11"/>
        <color indexed="8"/>
        <rFont val="ＭＳ Ｐゴシック"/>
        <family val="3"/>
        <charset val="128"/>
      </rPr>
      <t/>
    </r>
  </si>
  <si>
    <t>★追加年度</t>
    <rPh sb="1" eb="3">
      <t>ツイカ</t>
    </rPh>
    <rPh sb="3" eb="5">
      <t>ネンド</t>
    </rPh>
    <phoneticPr fontId="2"/>
  </si>
  <si>
    <t>用途</t>
    <rPh sb="0" eb="2">
      <t>ヨウト</t>
    </rPh>
    <phoneticPr fontId="2"/>
  </si>
  <si>
    <t>小計</t>
    <rPh sb="0" eb="2">
      <t>ショウケイ</t>
    </rPh>
    <phoneticPr fontId="2"/>
  </si>
  <si>
    <t>命令数</t>
    <rPh sb="0" eb="3">
      <t>メイレイスウ</t>
    </rPh>
    <phoneticPr fontId="2"/>
  </si>
  <si>
    <t>是正数</t>
    <rPh sb="0" eb="2">
      <t>ゼセイ</t>
    </rPh>
    <rPh sb="2" eb="3">
      <t>スウ</t>
    </rPh>
    <phoneticPr fontId="2"/>
  </si>
  <si>
    <t>消火器</t>
    <rPh sb="0" eb="3">
      <t>ショウカキ</t>
    </rPh>
    <phoneticPr fontId="2"/>
  </si>
  <si>
    <t>屋内</t>
    <rPh sb="0" eb="2">
      <t>オクナイ</t>
    </rPh>
    <phoneticPr fontId="2"/>
  </si>
  <si>
    <t>SP</t>
    <phoneticPr fontId="2"/>
  </si>
  <si>
    <t>火報</t>
    <rPh sb="0" eb="2">
      <t>カホウ</t>
    </rPh>
    <phoneticPr fontId="2"/>
  </si>
  <si>
    <t>計</t>
    <rPh sb="0" eb="1">
      <t>ケイ</t>
    </rPh>
    <phoneticPr fontId="2"/>
  </si>
  <si>
    <t>１７条</t>
    <rPh sb="2" eb="3">
      <t>ジョウ</t>
    </rPh>
    <phoneticPr fontId="2"/>
  </si>
  <si>
    <t>５条</t>
    <rPh sb="1" eb="2">
      <t>ジョウ</t>
    </rPh>
    <phoneticPr fontId="2"/>
  </si>
  <si>
    <t>８条</t>
    <rPh sb="1" eb="2">
      <t>ジョウ</t>
    </rPh>
    <phoneticPr fontId="2"/>
  </si>
  <si>
    <t>命令</t>
    <rPh sb="0" eb="2">
      <t>メイレイ</t>
    </rPh>
    <phoneticPr fontId="2"/>
  </si>
  <si>
    <t>3条</t>
    <rPh sb="1" eb="2">
      <t>ジョウ</t>
    </rPh>
    <phoneticPr fontId="2"/>
  </si>
  <si>
    <t>5条</t>
    <rPh sb="1" eb="2">
      <t>ジョウ</t>
    </rPh>
    <phoneticPr fontId="2"/>
  </si>
  <si>
    <t>5条の2</t>
    <rPh sb="1" eb="2">
      <t>ジョウ</t>
    </rPh>
    <phoneticPr fontId="2"/>
  </si>
  <si>
    <t>5条の3</t>
    <rPh sb="1" eb="2">
      <t>ジョウ</t>
    </rPh>
    <phoneticPr fontId="2"/>
  </si>
  <si>
    <t>8条の2第3項</t>
    <rPh sb="1" eb="2">
      <t>ジョウ</t>
    </rPh>
    <rPh sb="4" eb="5">
      <t>ダイ</t>
    </rPh>
    <rPh sb="6" eb="7">
      <t>コウ</t>
    </rPh>
    <phoneticPr fontId="2"/>
  </si>
  <si>
    <t>8条の2の5第3項</t>
    <rPh sb="1" eb="2">
      <t>ジョウ</t>
    </rPh>
    <rPh sb="6" eb="7">
      <t>ダイ</t>
    </rPh>
    <rPh sb="8" eb="9">
      <t>コウ</t>
    </rPh>
    <phoneticPr fontId="2"/>
  </si>
  <si>
    <t>17条の4第1項</t>
    <rPh sb="2" eb="3">
      <t>ジョウ</t>
    </rPh>
    <rPh sb="5" eb="6">
      <t>ダイ</t>
    </rPh>
    <rPh sb="7" eb="8">
      <t>コウ</t>
    </rPh>
    <phoneticPr fontId="2"/>
  </si>
  <si>
    <t>17条の4第2項</t>
    <rPh sb="2" eb="3">
      <t>ジョウ</t>
    </rPh>
    <rPh sb="5" eb="6">
      <t>ダイ</t>
    </rPh>
    <rPh sb="7" eb="8">
      <t>コウ</t>
    </rPh>
    <phoneticPr fontId="2"/>
  </si>
  <si>
    <r>
      <t>36</t>
    </r>
    <r>
      <rPr>
        <sz val="10"/>
        <rFont val="ＭＳ Ｐゴシック"/>
        <family val="3"/>
        <charset val="128"/>
      </rPr>
      <t>条</t>
    </r>
    <rPh sb="2" eb="3">
      <t>ジョウ</t>
    </rPh>
    <phoneticPr fontId="2"/>
  </si>
  <si>
    <t>３条</t>
    <rPh sb="1" eb="2">
      <t>ジョウ</t>
    </rPh>
    <phoneticPr fontId="2"/>
  </si>
  <si>
    <t>全体</t>
    <rPh sb="0" eb="2">
      <t>ゼンタイ</t>
    </rPh>
    <phoneticPr fontId="2"/>
  </si>
  <si>
    <t>当該年度前</t>
    <rPh sb="0" eb="2">
      <t>トウガイ</t>
    </rPh>
    <rPh sb="2" eb="4">
      <t>ネンド</t>
    </rPh>
    <rPh sb="4" eb="5">
      <t>マエ</t>
    </rPh>
    <phoneticPr fontId="2"/>
  </si>
  <si>
    <t>該当年度</t>
    <rPh sb="0" eb="2">
      <t>ガイトウ</t>
    </rPh>
    <rPh sb="2" eb="4">
      <t>ネンド</t>
    </rPh>
    <phoneticPr fontId="2"/>
  </si>
  <si>
    <t>(4)</t>
    <phoneticPr fontId="2"/>
  </si>
  <si>
    <t>(7)</t>
    <phoneticPr fontId="2"/>
  </si>
  <si>
    <t>(8)</t>
    <phoneticPr fontId="2"/>
  </si>
  <si>
    <t>(10)</t>
    <phoneticPr fontId="2"/>
  </si>
  <si>
    <t>(11)</t>
    <phoneticPr fontId="2"/>
  </si>
  <si>
    <t>(14)</t>
    <phoneticPr fontId="2"/>
  </si>
  <si>
    <t>イ</t>
    <phoneticPr fontId="2"/>
  </si>
  <si>
    <t>ロ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</si>
  <si>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</si>
  <si>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</si>
  <si>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</si>
  <si>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</si>
  <si>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イ</t>
    <phoneticPr fontId="2"/>
  </si>
  <si>
    <t>ロ</t>
    <phoneticPr fontId="2"/>
  </si>
  <si>
    <t>特定複合用途</t>
    <phoneticPr fontId="2"/>
  </si>
  <si>
    <t>非特定複合用途</t>
    <phoneticPr fontId="2"/>
  </si>
  <si>
    <t>高層建築物</t>
    <phoneticPr fontId="2"/>
  </si>
  <si>
    <t xml:space="preserve">（平成28年度) </t>
    <rPh sb="1" eb="3">
      <t>ヘイセイ</t>
    </rPh>
    <rPh sb="5" eb="7">
      <t>ネンド</t>
    </rPh>
    <phoneticPr fontId="2"/>
  </si>
  <si>
    <t>（備考） １ 「防火対象物実態等調査」により作成</t>
  </si>
  <si>
    <t xml:space="preserve">         ３ 「防火対象物の区分」中、「高層建築物」は消防法施行令別表第一によるものではない。</t>
    <phoneticPr fontId="2"/>
  </si>
  <si>
    <t xml:space="preserve">         ２ 「是正件数」は、平成28年４月１日から平成29年３月31日までに発せられた命令に基づき、平成29年３月31日までに是正された件数(平成29年３月31日現在、計画書を提出し、</t>
    <phoneticPr fontId="2"/>
  </si>
  <si>
    <t xml:space="preserve">             是正措置を実施中のものを含む。)である。</t>
    <phoneticPr fontId="2"/>
  </si>
  <si>
    <t>附属資料1-1-47　防火管理に関する命令等（消防法第８条及び第８条の２）の状況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</si>
</sst>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0_);[Red]\(0\)"/>
    <numFmt numFmtId="178" formatCode="0;\-0;;@"/>
  </numFmts>
  <fonts count="1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</font>
    <font>
      <sz val="10"/>
      <name val="Arial"/>
      <family val="2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21">
    <xf numFmtId="0" fontId="0" fillId="0" borderId="0" xfId="0"/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" xfId="1" applyNumberFormat="1" applyFont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9" fillId="0" borderId="0" xfId="1"/>
    <xf numFmtId="0" fontId="4" fillId="0" borderId="1" xfId="1" applyFont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/>
    <xf numFmtId="3" fontId="4" fillId="3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right"/>
    </xf>
    <xf numFmtId="0" fontId="4" fillId="3" borderId="1" xfId="1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justify" vertical="center" wrapText="1"/>
    </xf>
    <xf numFmtId="177" fontId="11" fillId="0" borderId="2" xfId="0" applyNumberFormat="1" applyFont="1" applyBorder="1" applyAlignment="1">
      <alignment horizontal="justify" vertical="center" wrapText="1"/>
    </xf>
    <xf numFmtId="0" fontId="0" fillId="2" borderId="2" xfId="0" applyFill="1" applyBorder="1" applyAlignment="1">
      <alignment horizontal="center"/>
    </xf>
    <xf numFmtId="0" fontId="4" fillId="4" borderId="1" xfId="1" applyFont="1" applyFill="1" applyBorder="1" applyAlignment="1">
      <alignment horizontal="right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5" fillId="0" borderId="0" xfId="1" applyFont="1"/>
    <xf numFmtId="0" fontId="9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5" fillId="0" borderId="3" xfId="1" applyFont="1" applyBorder="1"/>
    <xf numFmtId="0" fontId="9" fillId="0" borderId="4" xfId="1" applyBorder="1"/>
    <xf numFmtId="0" fontId="9" fillId="5" borderId="4" xfId="1" applyFill="1" applyBorder="1"/>
    <xf numFmtId="0" fontId="5" fillId="0" borderId="5" xfId="1" applyFont="1" applyBorder="1"/>
    <xf numFmtId="0" fontId="9" fillId="0" borderId="0" xfId="1" applyBorder="1"/>
    <xf numFmtId="0" fontId="9" fillId="5" borderId="0" xfId="1" applyFill="1" applyBorder="1"/>
    <xf numFmtId="0" fontId="5" fillId="0" borderId="0" xfId="1" applyFont="1" applyBorder="1" applyAlignment="1">
      <alignment horizontal="center"/>
    </xf>
    <xf numFmtId="0" fontId="5" fillId="0" borderId="6" xfId="1" applyFont="1" applyBorder="1"/>
    <xf numFmtId="0" fontId="9" fillId="0" borderId="7" xfId="1" applyBorder="1"/>
    <xf numFmtId="0" fontId="9" fillId="0" borderId="3" xfId="1" applyBorder="1" applyAlignment="1">
      <alignment horizontal="center"/>
    </xf>
    <xf numFmtId="0" fontId="9" fillId="0" borderId="5" xfId="1" applyBorder="1" applyAlignment="1">
      <alignment horizontal="center"/>
    </xf>
    <xf numFmtId="0" fontId="9" fillId="0" borderId="6" xfId="1" applyBorder="1"/>
    <xf numFmtId="0" fontId="11" fillId="0" borderId="8" xfId="0" applyFont="1" applyBorder="1" applyAlignment="1">
      <alignment horizontal="justify" vertical="center" wrapText="1"/>
    </xf>
    <xf numFmtId="176" fontId="11" fillId="0" borderId="8" xfId="0" applyNumberFormat="1" applyFont="1" applyBorder="1" applyAlignment="1">
      <alignment horizontal="justify" vertical="center" wrapText="1"/>
    </xf>
    <xf numFmtId="0" fontId="9" fillId="5" borderId="7" xfId="1" applyFill="1" applyBorder="1"/>
    <xf numFmtId="0" fontId="9" fillId="0" borderId="9" xfId="1" applyBorder="1" applyAlignment="1">
      <alignment horizontal="center"/>
    </xf>
    <xf numFmtId="0" fontId="9" fillId="0" borderId="10" xfId="1" applyBorder="1" applyAlignment="1">
      <alignment horizontal="center"/>
    </xf>
    <xf numFmtId="0" fontId="5" fillId="0" borderId="11" xfId="1" applyFont="1" applyBorder="1"/>
    <xf numFmtId="0" fontId="9" fillId="0" borderId="12" xfId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3" xfId="1" applyBorder="1" applyAlignment="1">
      <alignment horizontal="center"/>
    </xf>
    <xf numFmtId="0" fontId="9" fillId="0" borderId="3" xfId="1" applyBorder="1"/>
    <xf numFmtId="0" fontId="9" fillId="0" borderId="5" xfId="1" applyBorder="1"/>
    <xf numFmtId="0" fontId="9" fillId="0" borderId="2" xfId="1" applyBorder="1"/>
    <xf numFmtId="0" fontId="5" fillId="0" borderId="2" xfId="1" applyFont="1" applyBorder="1"/>
    <xf numFmtId="0" fontId="9" fillId="2" borderId="8" xfId="1" applyFill="1" applyBorder="1"/>
    <xf numFmtId="0" fontId="5" fillId="2" borderId="9" xfId="1" applyFont="1" applyFill="1" applyBorder="1" applyAlignment="1">
      <alignment horizontal="center"/>
    </xf>
    <xf numFmtId="0" fontId="9" fillId="2" borderId="3" xfId="1" applyFill="1" applyBorder="1"/>
    <xf numFmtId="0" fontId="9" fillId="2" borderId="4" xfId="1" applyFill="1" applyBorder="1"/>
    <xf numFmtId="0" fontId="9" fillId="2" borderId="14" xfId="1" applyFill="1" applyBorder="1"/>
    <xf numFmtId="0" fontId="5" fillId="2" borderId="10" xfId="1" applyFont="1" applyFill="1" applyBorder="1" applyAlignment="1">
      <alignment horizontal="center"/>
    </xf>
    <xf numFmtId="0" fontId="9" fillId="2" borderId="6" xfId="1" applyFill="1" applyBorder="1"/>
    <xf numFmtId="0" fontId="9" fillId="2" borderId="7" xfId="1" applyFill="1" applyBorder="1"/>
    <xf numFmtId="0" fontId="5" fillId="2" borderId="3" xfId="1" applyFont="1" applyFill="1" applyBorder="1"/>
    <xf numFmtId="0" fontId="5" fillId="2" borderId="6" xfId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9" fillId="2" borderId="15" xfId="1" applyFill="1" applyBorder="1"/>
    <xf numFmtId="0" fontId="9" fillId="0" borderId="0" xfId="1" applyFill="1"/>
    <xf numFmtId="0" fontId="9" fillId="0" borderId="0" xfId="1" applyFill="1" applyBorder="1"/>
    <xf numFmtId="0" fontId="5" fillId="2" borderId="2" xfId="1" applyFont="1" applyFill="1" applyBorder="1"/>
    <xf numFmtId="0" fontId="9" fillId="2" borderId="2" xfId="1" applyFill="1" applyBorder="1"/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4" fillId="6" borderId="1" xfId="1" applyNumberFormat="1" applyFont="1" applyFill="1" applyBorder="1" applyAlignment="1">
      <alignment horizontal="center"/>
    </xf>
    <xf numFmtId="3" fontId="4" fillId="0" borderId="16" xfId="1" applyNumberFormat="1" applyFont="1" applyBorder="1" applyAlignment="1">
      <alignment horizontal="right"/>
    </xf>
    <xf numFmtId="176" fontId="11" fillId="0" borderId="2" xfId="0" quotePrefix="1" applyNumberFormat="1" applyFont="1" applyBorder="1" applyAlignment="1">
      <alignment horizontal="justify" vertical="center" wrapText="1"/>
    </xf>
    <xf numFmtId="0" fontId="4" fillId="0" borderId="1" xfId="1" applyNumberFormat="1" applyFont="1" applyFill="1" applyBorder="1" applyAlignment="1">
      <alignment horizontal="right"/>
    </xf>
    <xf numFmtId="0" fontId="5" fillId="7" borderId="3" xfId="0" applyFont="1" applyFill="1" applyBorder="1" applyAlignment="1">
      <alignment horizontal="right" vertical="top" wrapText="1"/>
    </xf>
    <xf numFmtId="0" fontId="5" fillId="7" borderId="5" xfId="0" applyFont="1" applyFill="1" applyBorder="1" applyAlignment="1">
      <alignment horizontal="right" vertical="top" wrapText="1"/>
    </xf>
    <xf numFmtId="0" fontId="5" fillId="7" borderId="5" xfId="0" applyFont="1" applyFill="1" applyBorder="1" applyAlignment="1">
      <alignment wrapText="1"/>
    </xf>
    <xf numFmtId="0" fontId="5" fillId="7" borderId="14" xfId="0" applyFont="1" applyFill="1" applyBorder="1" applyAlignment="1">
      <alignment horizontal="center" vertical="distributed" textRotation="255" wrapText="1"/>
    </xf>
    <xf numFmtId="0" fontId="5" fillId="7" borderId="14" xfId="0" applyFont="1" applyFill="1" applyBorder="1" applyAlignment="1">
      <alignment vertical="distributed" textRotation="255" wrapText="1"/>
    </xf>
    <xf numFmtId="0" fontId="7" fillId="7" borderId="14" xfId="0" applyFont="1" applyFill="1" applyBorder="1" applyAlignment="1">
      <alignment horizontal="center" vertical="center" textRotation="255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255" wrapText="1"/>
    </xf>
    <xf numFmtId="0" fontId="5" fillId="7" borderId="2" xfId="0" applyFont="1" applyFill="1" applyBorder="1" applyAlignment="1">
      <alignment vertical="distributed" textRotation="255" wrapText="1"/>
    </xf>
    <xf numFmtId="0" fontId="7" fillId="7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distributed" vertical="center"/>
    </xf>
    <xf numFmtId="178" fontId="12" fillId="0" borderId="2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9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horizontal="distributed" vertical="center"/>
    </xf>
    <xf numFmtId="0" fontId="13" fillId="0" borderId="0" xfId="0" applyFont="1" applyAlignment="1"/>
    <xf numFmtId="0" fontId="4" fillId="0" borderId="0" xfId="0" applyFont="1" applyAlignment="1">
      <alignment horizontal="right"/>
    </xf>
    <xf numFmtId="0" fontId="14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7" fillId="7" borderId="2" xfId="0" applyFont="1" applyFill="1" applyBorder="1" applyAlignment="1">
      <alignment horizontal="center" vertical="center" textRotation="255" wrapText="1"/>
    </xf>
    <xf numFmtId="0" fontId="5" fillId="9" borderId="8" xfId="0" applyFont="1" applyFill="1" applyBorder="1" applyAlignment="1">
      <alignment horizontal="center" vertical="center" textRotation="255" wrapText="1"/>
    </xf>
    <xf numFmtId="0" fontId="5" fillId="9" borderId="15" xfId="0" applyFont="1" applyFill="1" applyBorder="1" applyAlignment="1">
      <alignment horizontal="center" vertical="center" textRotation="255" wrapText="1"/>
    </xf>
    <xf numFmtId="0" fontId="5" fillId="9" borderId="14" xfId="0" applyFont="1" applyFill="1" applyBorder="1" applyAlignment="1">
      <alignment horizontal="center" vertical="center" textRotation="255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9" fillId="0" borderId="0" xfId="1"/>
    <xf numFmtId="0" fontId="4" fillId="0" borderId="18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6" xfId="1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19050</xdr:colOff>
      <xdr:row>5</xdr:row>
      <xdr:rowOff>0</xdr:rowOff>
    </xdr:to>
    <xdr:sp macro="" textlink="">
      <xdr:nvSpPr>
        <xdr:cNvPr id="17587" name="Line 2">
          <a:extLst>
            <a:ext uri="{FF2B5EF4-FFF2-40B4-BE49-F238E27FC236}">
              <a16:creationId xmlns:a16="http://schemas.microsoft.com/office/drawing/2014/main" id="{00000000-0008-0000-0000-0000B3440000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2019300" cy="3152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2</xdr:row>
      <xdr:rowOff>209550</xdr:rowOff>
    </xdr:from>
    <xdr:to>
      <xdr:col>21</xdr:col>
      <xdr:colOff>200025</xdr:colOff>
      <xdr:row>2</xdr:row>
      <xdr:rowOff>438150</xdr:rowOff>
    </xdr:to>
    <xdr:sp macro="" textlink="">
      <xdr:nvSpPr>
        <xdr:cNvPr id="17588" name="AutoShape 14">
          <a:extLst>
            <a:ext uri="{FF2B5EF4-FFF2-40B4-BE49-F238E27FC236}">
              <a16:creationId xmlns:a16="http://schemas.microsoft.com/office/drawing/2014/main" id="{00000000-0008-0000-0000-0000B4440000}"/>
            </a:ext>
          </a:extLst>
        </xdr:cNvPr>
        <xdr:cNvSpPr>
          <a:spLocks noChangeArrowheads="1"/>
        </xdr:cNvSpPr>
      </xdr:nvSpPr>
      <xdr:spPr bwMode="auto">
        <a:xfrm>
          <a:off x="7600950" y="571500"/>
          <a:ext cx="133350" cy="2286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66675</xdr:colOff>
      <xdr:row>2</xdr:row>
      <xdr:rowOff>85725</xdr:rowOff>
    </xdr:from>
    <xdr:to>
      <xdr:col>30</xdr:col>
      <xdr:colOff>200025</xdr:colOff>
      <xdr:row>2</xdr:row>
      <xdr:rowOff>609600</xdr:rowOff>
    </xdr:to>
    <xdr:sp macro="" textlink="">
      <xdr:nvSpPr>
        <xdr:cNvPr id="17589" name="AutoShape 20">
          <a:extLst>
            <a:ext uri="{FF2B5EF4-FFF2-40B4-BE49-F238E27FC236}">
              <a16:creationId xmlns:a16="http://schemas.microsoft.com/office/drawing/2014/main" id="{00000000-0008-0000-0000-0000B5440000}"/>
            </a:ext>
          </a:extLst>
        </xdr:cNvPr>
        <xdr:cNvSpPr>
          <a:spLocks noChangeArrowheads="1"/>
        </xdr:cNvSpPr>
      </xdr:nvSpPr>
      <xdr:spPr bwMode="auto">
        <a:xfrm>
          <a:off x="10086975" y="447675"/>
          <a:ext cx="13335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</xdr:row>
      <xdr:rowOff>209550</xdr:rowOff>
    </xdr:from>
    <xdr:to>
      <xdr:col>32</xdr:col>
      <xdr:colOff>209550</xdr:colOff>
      <xdr:row>2</xdr:row>
      <xdr:rowOff>466725</xdr:rowOff>
    </xdr:to>
    <xdr:sp macro="" textlink="">
      <xdr:nvSpPr>
        <xdr:cNvPr id="17590" name="AutoShape 21">
          <a:extLst>
            <a:ext uri="{FF2B5EF4-FFF2-40B4-BE49-F238E27FC236}">
              <a16:creationId xmlns:a16="http://schemas.microsoft.com/office/drawing/2014/main" id="{00000000-0008-0000-0000-0000B6440000}"/>
            </a:ext>
          </a:extLst>
        </xdr:cNvPr>
        <xdr:cNvSpPr>
          <a:spLocks noChangeArrowheads="1"/>
        </xdr:cNvSpPr>
      </xdr:nvSpPr>
      <xdr:spPr bwMode="auto">
        <a:xfrm>
          <a:off x="10648950" y="571500"/>
          <a:ext cx="1333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66675</xdr:colOff>
      <xdr:row>2</xdr:row>
      <xdr:rowOff>85725</xdr:rowOff>
    </xdr:from>
    <xdr:to>
      <xdr:col>31</xdr:col>
      <xdr:colOff>200025</xdr:colOff>
      <xdr:row>2</xdr:row>
      <xdr:rowOff>609600</xdr:rowOff>
    </xdr:to>
    <xdr:sp macro="" textlink="">
      <xdr:nvSpPr>
        <xdr:cNvPr id="17591" name="AutoShape 22">
          <a:extLst>
            <a:ext uri="{FF2B5EF4-FFF2-40B4-BE49-F238E27FC236}">
              <a16:creationId xmlns:a16="http://schemas.microsoft.com/office/drawing/2014/main" id="{00000000-0008-0000-0000-0000B7440000}"/>
            </a:ext>
          </a:extLst>
        </xdr:cNvPr>
        <xdr:cNvSpPr>
          <a:spLocks noChangeArrowheads="1"/>
        </xdr:cNvSpPr>
      </xdr:nvSpPr>
      <xdr:spPr bwMode="auto">
        <a:xfrm>
          <a:off x="10363200" y="447675"/>
          <a:ext cx="13335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200025</xdr:colOff>
      <xdr:row>2</xdr:row>
      <xdr:rowOff>209550</xdr:rowOff>
    </xdr:from>
    <xdr:to>
      <xdr:col>23</xdr:col>
      <xdr:colOff>57150</xdr:colOff>
      <xdr:row>2</xdr:row>
      <xdr:rowOff>457200</xdr:rowOff>
    </xdr:to>
    <xdr:sp macro="" textlink="">
      <xdr:nvSpPr>
        <xdr:cNvPr id="17592" name="AutoShape 14">
          <a:extLst>
            <a:ext uri="{FF2B5EF4-FFF2-40B4-BE49-F238E27FC236}">
              <a16:creationId xmlns:a16="http://schemas.microsoft.com/office/drawing/2014/main" id="{00000000-0008-0000-0000-0000B8440000}"/>
            </a:ext>
          </a:extLst>
        </xdr:cNvPr>
        <xdr:cNvSpPr>
          <a:spLocks noChangeArrowheads="1"/>
        </xdr:cNvSpPr>
      </xdr:nvSpPr>
      <xdr:spPr bwMode="auto">
        <a:xfrm>
          <a:off x="8010525" y="571500"/>
          <a:ext cx="1333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209550</xdr:colOff>
      <xdr:row>2</xdr:row>
      <xdr:rowOff>219075</xdr:rowOff>
    </xdr:from>
    <xdr:to>
      <xdr:col>25</xdr:col>
      <xdr:colOff>66675</xdr:colOff>
      <xdr:row>2</xdr:row>
      <xdr:rowOff>466725</xdr:rowOff>
    </xdr:to>
    <xdr:sp macro="" textlink="">
      <xdr:nvSpPr>
        <xdr:cNvPr id="17593" name="AutoShape 14">
          <a:extLst>
            <a:ext uri="{FF2B5EF4-FFF2-40B4-BE49-F238E27FC236}">
              <a16:creationId xmlns:a16="http://schemas.microsoft.com/office/drawing/2014/main" id="{00000000-0008-0000-0000-0000B9440000}"/>
            </a:ext>
          </a:extLst>
        </xdr:cNvPr>
        <xdr:cNvSpPr>
          <a:spLocks noChangeArrowheads="1"/>
        </xdr:cNvSpPr>
      </xdr:nvSpPr>
      <xdr:spPr bwMode="auto">
        <a:xfrm>
          <a:off x="8572500" y="581025"/>
          <a:ext cx="1333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66675</xdr:colOff>
      <xdr:row>2</xdr:row>
      <xdr:rowOff>238125</xdr:rowOff>
    </xdr:from>
    <xdr:to>
      <xdr:col>26</xdr:col>
      <xdr:colOff>200025</xdr:colOff>
      <xdr:row>2</xdr:row>
      <xdr:rowOff>466725</xdr:rowOff>
    </xdr:to>
    <xdr:sp macro="" textlink="">
      <xdr:nvSpPr>
        <xdr:cNvPr id="17594" name="AutoShape 14">
          <a:extLst>
            <a:ext uri="{FF2B5EF4-FFF2-40B4-BE49-F238E27FC236}">
              <a16:creationId xmlns:a16="http://schemas.microsoft.com/office/drawing/2014/main" id="{00000000-0008-0000-0000-0000BA440000}"/>
            </a:ext>
          </a:extLst>
        </xdr:cNvPr>
        <xdr:cNvSpPr>
          <a:spLocks noChangeArrowheads="1"/>
        </xdr:cNvSpPr>
      </xdr:nvSpPr>
      <xdr:spPr bwMode="auto">
        <a:xfrm>
          <a:off x="8982075" y="600075"/>
          <a:ext cx="133350" cy="2286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2</xdr:row>
      <xdr:rowOff>228600</xdr:rowOff>
    </xdr:from>
    <xdr:to>
      <xdr:col>27</xdr:col>
      <xdr:colOff>200025</xdr:colOff>
      <xdr:row>2</xdr:row>
      <xdr:rowOff>466725</xdr:rowOff>
    </xdr:to>
    <xdr:sp macro="" textlink="">
      <xdr:nvSpPr>
        <xdr:cNvPr id="17595" name="AutoShape 14">
          <a:extLst>
            <a:ext uri="{FF2B5EF4-FFF2-40B4-BE49-F238E27FC236}">
              <a16:creationId xmlns:a16="http://schemas.microsoft.com/office/drawing/2014/main" id="{00000000-0008-0000-0000-0000BB440000}"/>
            </a:ext>
          </a:extLst>
        </xdr:cNvPr>
        <xdr:cNvSpPr>
          <a:spLocks noChangeArrowheads="1"/>
        </xdr:cNvSpPr>
      </xdr:nvSpPr>
      <xdr:spPr bwMode="auto">
        <a:xfrm>
          <a:off x="9258300" y="590550"/>
          <a:ext cx="1333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200025</xdr:colOff>
      <xdr:row>2</xdr:row>
      <xdr:rowOff>209550</xdr:rowOff>
    </xdr:from>
    <xdr:to>
      <xdr:col>29</xdr:col>
      <xdr:colOff>57150</xdr:colOff>
      <xdr:row>2</xdr:row>
      <xdr:rowOff>466725</xdr:rowOff>
    </xdr:to>
    <xdr:sp macro="" textlink="">
      <xdr:nvSpPr>
        <xdr:cNvPr id="17596" name="AutoShape 14">
          <a:extLst>
            <a:ext uri="{FF2B5EF4-FFF2-40B4-BE49-F238E27FC236}">
              <a16:creationId xmlns:a16="http://schemas.microsoft.com/office/drawing/2014/main" id="{00000000-0008-0000-0000-0000BC440000}"/>
            </a:ext>
          </a:extLst>
        </xdr:cNvPr>
        <xdr:cNvSpPr>
          <a:spLocks noChangeArrowheads="1"/>
        </xdr:cNvSpPr>
      </xdr:nvSpPr>
      <xdr:spPr bwMode="auto">
        <a:xfrm>
          <a:off x="9667875" y="571500"/>
          <a:ext cx="1333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19050</xdr:colOff>
      <xdr:row>5</xdr:row>
      <xdr:rowOff>9525</xdr:rowOff>
    </xdr:to>
    <xdr:sp macro="" textlink="">
      <xdr:nvSpPr>
        <xdr:cNvPr id="17597" name="直角三角形 2">
          <a:extLst>
            <a:ext uri="{FF2B5EF4-FFF2-40B4-BE49-F238E27FC236}">
              <a16:creationId xmlns:a16="http://schemas.microsoft.com/office/drawing/2014/main" id="{00000000-0008-0000-0000-0000BD440000}"/>
            </a:ext>
          </a:extLst>
        </xdr:cNvPr>
        <xdr:cNvSpPr>
          <a:spLocks noChangeArrowheads="1"/>
        </xdr:cNvSpPr>
      </xdr:nvSpPr>
      <xdr:spPr bwMode="auto">
        <a:xfrm>
          <a:off x="9525" y="371475"/>
          <a:ext cx="2019300" cy="3152775"/>
        </a:xfrm>
        <a:prstGeom prst="rtTriangle">
          <a:avLst/>
        </a:prstGeom>
        <a:solidFill>
          <a:srgbClr val="FFFAC2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1961031</xdr:rowOff>
    </xdr:from>
    <xdr:to>
      <xdr:col>0</xdr:col>
      <xdr:colOff>1187824</xdr:colOff>
      <xdr:row>5</xdr:row>
      <xdr:rowOff>33619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249707"/>
          <a:ext cx="1187824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命令の内容等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282575</xdr:colOff>
      <xdr:row>0</xdr:row>
      <xdr:rowOff>66674</xdr:rowOff>
    </xdr:from>
    <xdr:to>
      <xdr:col>75</xdr:col>
      <xdr:colOff>50995</xdr:colOff>
      <xdr:row>2</xdr:row>
      <xdr:rowOff>314324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8186975" y="66674"/>
          <a:ext cx="1787525" cy="5302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１３は前年度以前の命令</a:t>
          </a:r>
          <a:endParaRPr kumimoji="1" lang="en-US" altLang="ja-JP" sz="1100"/>
        </a:p>
        <a:p>
          <a:pPr algn="l"/>
          <a:r>
            <a:rPr kumimoji="1" lang="ja-JP" altLang="en-US" sz="1100"/>
            <a:t>Ｈ２７年度ではない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22"/>
  <sheetViews>
    <sheetView tabSelected="1" zoomScaleSheetLayoutView="100" workbookViewId="0"/>
  </sheetViews>
  <sheetFormatPr defaultRowHeight="12" x14ac:dyDescent="0.15"/>
  <cols>
    <col min="1" max="1" width="26.375" style="3" customWidth="1"/>
    <col min="2" max="35" width="3.625" style="3" customWidth="1"/>
    <col min="36" max="16384" width="9" style="3"/>
  </cols>
  <sheetData>
    <row r="1" spans="1:35" ht="15" customHeight="1" x14ac:dyDescent="0.15">
      <c r="A1" s="97" t="s">
        <v>472</v>
      </c>
      <c r="B1" s="1"/>
      <c r="C1" s="1"/>
      <c r="D1" s="2"/>
      <c r="E1" s="2"/>
      <c r="F1" s="2"/>
      <c r="G1" s="2"/>
      <c r="H1" s="2"/>
    </row>
    <row r="2" spans="1:35" ht="13.5" x14ac:dyDescent="0.15">
      <c r="AI2" s="98" t="s">
        <v>467</v>
      </c>
    </row>
    <row r="3" spans="1:35" ht="52.5" customHeight="1" x14ac:dyDescent="0.15">
      <c r="A3" s="82" t="s">
        <v>1</v>
      </c>
      <c r="B3" s="111" t="s">
        <v>16</v>
      </c>
      <c r="C3" s="111"/>
      <c r="D3" s="112" t="s">
        <v>17</v>
      </c>
      <c r="E3" s="113"/>
      <c r="F3" s="113"/>
      <c r="G3" s="114"/>
      <c r="H3" s="111" t="s">
        <v>18</v>
      </c>
      <c r="I3" s="111"/>
      <c r="J3" s="88" t="s">
        <v>52</v>
      </c>
      <c r="K3" s="111" t="s">
        <v>19</v>
      </c>
      <c r="L3" s="111"/>
      <c r="M3" s="112" t="s">
        <v>20</v>
      </c>
      <c r="N3" s="113"/>
      <c r="O3" s="113"/>
      <c r="P3" s="114"/>
      <c r="Q3" s="88" t="s">
        <v>21</v>
      </c>
      <c r="R3" s="88" t="s">
        <v>22</v>
      </c>
      <c r="S3" s="112" t="s">
        <v>23</v>
      </c>
      <c r="T3" s="114"/>
      <c r="U3" s="88" t="s">
        <v>24</v>
      </c>
      <c r="V3" s="89" t="s">
        <v>2</v>
      </c>
      <c r="W3" s="107" t="s">
        <v>3</v>
      </c>
      <c r="X3" s="107"/>
      <c r="Y3" s="107" t="s">
        <v>4</v>
      </c>
      <c r="Z3" s="107"/>
      <c r="AA3" s="89" t="s">
        <v>5</v>
      </c>
      <c r="AB3" s="89" t="s">
        <v>6</v>
      </c>
      <c r="AC3" s="107" t="s">
        <v>7</v>
      </c>
      <c r="AD3" s="107"/>
      <c r="AE3" s="89" t="s">
        <v>8</v>
      </c>
      <c r="AF3" s="89" t="s">
        <v>9</v>
      </c>
      <c r="AG3" s="89" t="s">
        <v>10</v>
      </c>
      <c r="AH3" s="90"/>
      <c r="AI3" s="108" t="s">
        <v>0</v>
      </c>
    </row>
    <row r="4" spans="1:35" ht="21" customHeight="1" x14ac:dyDescent="0.15">
      <c r="A4" s="83"/>
      <c r="B4" s="88" t="s">
        <v>456</v>
      </c>
      <c r="C4" s="88" t="s">
        <v>457</v>
      </c>
      <c r="D4" s="88" t="s">
        <v>458</v>
      </c>
      <c r="E4" s="88" t="s">
        <v>459</v>
      </c>
      <c r="F4" s="88" t="s">
        <v>460</v>
      </c>
      <c r="G4" s="88" t="s">
        <v>461</v>
      </c>
      <c r="H4" s="88" t="s">
        <v>458</v>
      </c>
      <c r="I4" s="88" t="s">
        <v>459</v>
      </c>
      <c r="J4" s="88"/>
      <c r="K4" s="88" t="s">
        <v>458</v>
      </c>
      <c r="L4" s="88" t="s">
        <v>459</v>
      </c>
      <c r="M4" s="88" t="s">
        <v>458</v>
      </c>
      <c r="N4" s="88" t="s">
        <v>459</v>
      </c>
      <c r="O4" s="88" t="s">
        <v>460</v>
      </c>
      <c r="P4" s="88" t="s">
        <v>104</v>
      </c>
      <c r="Q4" s="91"/>
      <c r="R4" s="88"/>
      <c r="S4" s="88" t="s">
        <v>462</v>
      </c>
      <c r="T4" s="88" t="s">
        <v>463</v>
      </c>
      <c r="U4" s="88"/>
      <c r="V4" s="89"/>
      <c r="W4" s="88" t="s">
        <v>462</v>
      </c>
      <c r="X4" s="88" t="s">
        <v>463</v>
      </c>
      <c r="Y4" s="88" t="s">
        <v>462</v>
      </c>
      <c r="Z4" s="88" t="s">
        <v>463</v>
      </c>
      <c r="AA4" s="89"/>
      <c r="AB4" s="89"/>
      <c r="AC4" s="88" t="s">
        <v>462</v>
      </c>
      <c r="AD4" s="88" t="s">
        <v>463</v>
      </c>
      <c r="AE4" s="89"/>
      <c r="AF4" s="87"/>
      <c r="AG4" s="87"/>
      <c r="AH4" s="86"/>
      <c r="AI4" s="109"/>
    </row>
    <row r="5" spans="1:35" ht="174.75" customHeight="1" x14ac:dyDescent="0.15">
      <c r="A5" s="84"/>
      <c r="B5" s="85" t="s">
        <v>25</v>
      </c>
      <c r="C5" s="85" t="s">
        <v>26</v>
      </c>
      <c r="D5" s="85" t="s">
        <v>27</v>
      </c>
      <c r="E5" s="85" t="s">
        <v>28</v>
      </c>
      <c r="F5" s="85" t="s">
        <v>29</v>
      </c>
      <c r="G5" s="85" t="s">
        <v>53</v>
      </c>
      <c r="H5" s="85" t="s">
        <v>30</v>
      </c>
      <c r="I5" s="85" t="s">
        <v>31</v>
      </c>
      <c r="J5" s="85" t="s">
        <v>32</v>
      </c>
      <c r="K5" s="85" t="s">
        <v>33</v>
      </c>
      <c r="L5" s="85" t="s">
        <v>34</v>
      </c>
      <c r="M5" s="85" t="s">
        <v>35</v>
      </c>
      <c r="N5" s="85" t="s">
        <v>105</v>
      </c>
      <c r="O5" s="85" t="s">
        <v>106</v>
      </c>
      <c r="P5" s="85" t="s">
        <v>36</v>
      </c>
      <c r="Q5" s="85" t="s">
        <v>37</v>
      </c>
      <c r="R5" s="85" t="s">
        <v>38</v>
      </c>
      <c r="S5" s="85" t="s">
        <v>39</v>
      </c>
      <c r="T5" s="85" t="s">
        <v>40</v>
      </c>
      <c r="U5" s="85" t="s">
        <v>41</v>
      </c>
      <c r="V5" s="85" t="s">
        <v>42</v>
      </c>
      <c r="W5" s="85" t="s">
        <v>43</v>
      </c>
      <c r="X5" s="85" t="s">
        <v>44</v>
      </c>
      <c r="Y5" s="85" t="s">
        <v>45</v>
      </c>
      <c r="Z5" s="85" t="s">
        <v>46</v>
      </c>
      <c r="AA5" s="85" t="s">
        <v>47</v>
      </c>
      <c r="AB5" s="85" t="s">
        <v>48</v>
      </c>
      <c r="AC5" s="85" t="s">
        <v>464</v>
      </c>
      <c r="AD5" s="85" t="s">
        <v>465</v>
      </c>
      <c r="AE5" s="85" t="s">
        <v>49</v>
      </c>
      <c r="AF5" s="85" t="s">
        <v>50</v>
      </c>
      <c r="AG5" s="85" t="s">
        <v>51</v>
      </c>
      <c r="AH5" s="86" t="s">
        <v>466</v>
      </c>
      <c r="AI5" s="110"/>
    </row>
    <row r="6" spans="1:35" s="4" customFormat="1" ht="20.100000000000001" customHeight="1" x14ac:dyDescent="0.15">
      <c r="A6" s="92" t="s">
        <v>11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1</v>
      </c>
      <c r="J6" s="93">
        <v>0</v>
      </c>
      <c r="K6" s="93"/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  <c r="R6" s="93">
        <v>0</v>
      </c>
      <c r="S6" s="93">
        <v>0</v>
      </c>
      <c r="T6" s="93">
        <v>0</v>
      </c>
      <c r="U6" s="93">
        <v>0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  <c r="AB6" s="93">
        <v>0</v>
      </c>
      <c r="AC6" s="93">
        <v>8</v>
      </c>
      <c r="AD6" s="93">
        <v>0</v>
      </c>
      <c r="AE6" s="93">
        <v>0</v>
      </c>
      <c r="AF6" s="93">
        <v>0</v>
      </c>
      <c r="AG6" s="93">
        <v>0</v>
      </c>
      <c r="AH6" s="94">
        <v>0</v>
      </c>
      <c r="AI6" s="95">
        <v>9</v>
      </c>
    </row>
    <row r="7" spans="1:35" s="4" customFormat="1" ht="20.100000000000001" customHeight="1" x14ac:dyDescent="0.15">
      <c r="A7" s="92" t="s">
        <v>12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1</v>
      </c>
      <c r="J7" s="93">
        <v>0</v>
      </c>
      <c r="K7" s="93"/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93">
        <v>0</v>
      </c>
      <c r="AB7" s="93">
        <v>0</v>
      </c>
      <c r="AC7" s="93">
        <v>8</v>
      </c>
      <c r="AD7" s="93">
        <v>0</v>
      </c>
      <c r="AE7" s="93">
        <v>0</v>
      </c>
      <c r="AF7" s="93">
        <v>0</v>
      </c>
      <c r="AG7" s="93">
        <v>0</v>
      </c>
      <c r="AH7" s="94">
        <v>0</v>
      </c>
      <c r="AI7" s="95">
        <v>9</v>
      </c>
    </row>
    <row r="8" spans="1:35" s="4" customFormat="1" ht="20.100000000000001" customHeight="1" x14ac:dyDescent="0.15">
      <c r="A8" s="92" t="s">
        <v>13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1</v>
      </c>
      <c r="J8" s="93">
        <v>12</v>
      </c>
      <c r="K8" s="93"/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8</v>
      </c>
      <c r="AD8" s="93">
        <v>0</v>
      </c>
      <c r="AE8" s="93">
        <v>0</v>
      </c>
      <c r="AF8" s="93">
        <v>0</v>
      </c>
      <c r="AG8" s="93">
        <v>0</v>
      </c>
      <c r="AH8" s="94">
        <v>0</v>
      </c>
      <c r="AI8" s="95">
        <v>21</v>
      </c>
    </row>
    <row r="9" spans="1:35" s="4" customFormat="1" ht="20.100000000000001" customHeight="1" x14ac:dyDescent="0.15">
      <c r="A9" s="92" t="s">
        <v>12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1</v>
      </c>
      <c r="J9" s="93">
        <v>12</v>
      </c>
      <c r="K9" s="93"/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8</v>
      </c>
      <c r="AD9" s="93">
        <v>0</v>
      </c>
      <c r="AE9" s="93">
        <v>0</v>
      </c>
      <c r="AF9" s="93">
        <v>0</v>
      </c>
      <c r="AG9" s="93">
        <v>0</v>
      </c>
      <c r="AH9" s="94">
        <v>0</v>
      </c>
      <c r="AI9" s="95">
        <v>21</v>
      </c>
    </row>
    <row r="10" spans="1:35" s="4" customFormat="1" ht="20.100000000000001" customHeight="1" x14ac:dyDescent="0.15">
      <c r="A10" s="92" t="s">
        <v>180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/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2</v>
      </c>
      <c r="AD10" s="93">
        <v>0</v>
      </c>
      <c r="AE10" s="93">
        <v>0</v>
      </c>
      <c r="AF10" s="93">
        <v>0</v>
      </c>
      <c r="AG10" s="93">
        <v>0</v>
      </c>
      <c r="AH10" s="94">
        <v>0</v>
      </c>
      <c r="AI10" s="95">
        <v>2</v>
      </c>
    </row>
    <row r="11" spans="1:35" s="4" customFormat="1" ht="20.100000000000001" customHeight="1" x14ac:dyDescent="0.15">
      <c r="A11" s="92" t="s">
        <v>12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/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2</v>
      </c>
      <c r="AD11" s="93">
        <v>0</v>
      </c>
      <c r="AE11" s="93">
        <v>0</v>
      </c>
      <c r="AF11" s="93">
        <v>0</v>
      </c>
      <c r="AG11" s="93">
        <v>0</v>
      </c>
      <c r="AH11" s="94">
        <v>0</v>
      </c>
      <c r="AI11" s="95">
        <v>2</v>
      </c>
    </row>
    <row r="12" spans="1:35" s="4" customFormat="1" ht="20.100000000000001" customHeight="1" x14ac:dyDescent="0.15">
      <c r="A12" s="92" t="s">
        <v>181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4">
        <v>0</v>
      </c>
      <c r="AI12" s="95" t="s">
        <v>127</v>
      </c>
    </row>
    <row r="13" spans="1:35" s="4" customFormat="1" ht="20.100000000000001" customHeight="1" x14ac:dyDescent="0.15">
      <c r="A13" s="92" t="s">
        <v>12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4">
        <v>0</v>
      </c>
      <c r="AI13" s="95" t="s">
        <v>127</v>
      </c>
    </row>
    <row r="14" spans="1:35" s="4" customFormat="1" ht="20.100000000000001" customHeight="1" x14ac:dyDescent="0.15">
      <c r="A14" s="96" t="s">
        <v>14</v>
      </c>
      <c r="B14" s="95" t="s">
        <v>127</v>
      </c>
      <c r="C14" s="95" t="s">
        <v>127</v>
      </c>
      <c r="D14" s="95" t="s">
        <v>127</v>
      </c>
      <c r="E14" s="95" t="s">
        <v>127</v>
      </c>
      <c r="F14" s="95" t="s">
        <v>127</v>
      </c>
      <c r="G14" s="95" t="s">
        <v>127</v>
      </c>
      <c r="H14" s="95" t="s">
        <v>127</v>
      </c>
      <c r="I14" s="95">
        <v>2</v>
      </c>
      <c r="J14" s="95">
        <v>12</v>
      </c>
      <c r="K14" s="95" t="s">
        <v>127</v>
      </c>
      <c r="L14" s="95" t="s">
        <v>127</v>
      </c>
      <c r="M14" s="95" t="s">
        <v>127</v>
      </c>
      <c r="N14" s="95" t="s">
        <v>127</v>
      </c>
      <c r="O14" s="95" t="s">
        <v>127</v>
      </c>
      <c r="P14" s="95" t="s">
        <v>127</v>
      </c>
      <c r="Q14" s="95" t="s">
        <v>127</v>
      </c>
      <c r="R14" s="95" t="s">
        <v>127</v>
      </c>
      <c r="S14" s="95" t="s">
        <v>127</v>
      </c>
      <c r="T14" s="95" t="s">
        <v>127</v>
      </c>
      <c r="U14" s="95" t="s">
        <v>127</v>
      </c>
      <c r="V14" s="95" t="s">
        <v>127</v>
      </c>
      <c r="W14" s="95" t="s">
        <v>127</v>
      </c>
      <c r="X14" s="95" t="s">
        <v>127</v>
      </c>
      <c r="Y14" s="95" t="s">
        <v>127</v>
      </c>
      <c r="Z14" s="95" t="s">
        <v>127</v>
      </c>
      <c r="AA14" s="95" t="s">
        <v>127</v>
      </c>
      <c r="AB14" s="95" t="s">
        <v>127</v>
      </c>
      <c r="AC14" s="95">
        <v>18</v>
      </c>
      <c r="AD14" s="95" t="s">
        <v>127</v>
      </c>
      <c r="AE14" s="95" t="s">
        <v>127</v>
      </c>
      <c r="AF14" s="95" t="s">
        <v>127</v>
      </c>
      <c r="AG14" s="95" t="s">
        <v>127</v>
      </c>
      <c r="AH14" s="95" t="s">
        <v>127</v>
      </c>
      <c r="AI14" s="95">
        <v>32</v>
      </c>
    </row>
    <row r="15" spans="1:35" s="4" customFormat="1" ht="20.100000000000001" customHeight="1" x14ac:dyDescent="0.15">
      <c r="A15" s="96" t="s">
        <v>15</v>
      </c>
      <c r="B15" s="95" t="s">
        <v>127</v>
      </c>
      <c r="C15" s="95" t="s">
        <v>127</v>
      </c>
      <c r="D15" s="95" t="s">
        <v>127</v>
      </c>
      <c r="E15" s="95" t="s">
        <v>127</v>
      </c>
      <c r="F15" s="95" t="s">
        <v>127</v>
      </c>
      <c r="G15" s="95" t="s">
        <v>127</v>
      </c>
      <c r="H15" s="95" t="s">
        <v>127</v>
      </c>
      <c r="I15" s="95">
        <v>2</v>
      </c>
      <c r="J15" s="95">
        <v>12</v>
      </c>
      <c r="K15" s="95" t="s">
        <v>127</v>
      </c>
      <c r="L15" s="95" t="s">
        <v>127</v>
      </c>
      <c r="M15" s="95" t="s">
        <v>127</v>
      </c>
      <c r="N15" s="95" t="s">
        <v>127</v>
      </c>
      <c r="O15" s="95" t="s">
        <v>127</v>
      </c>
      <c r="P15" s="95" t="s">
        <v>127</v>
      </c>
      <c r="Q15" s="95" t="s">
        <v>127</v>
      </c>
      <c r="R15" s="95" t="s">
        <v>127</v>
      </c>
      <c r="S15" s="95" t="s">
        <v>127</v>
      </c>
      <c r="T15" s="95" t="s">
        <v>127</v>
      </c>
      <c r="U15" s="95" t="s">
        <v>127</v>
      </c>
      <c r="V15" s="95" t="s">
        <v>127</v>
      </c>
      <c r="W15" s="95" t="s">
        <v>127</v>
      </c>
      <c r="X15" s="95" t="s">
        <v>127</v>
      </c>
      <c r="Y15" s="95" t="s">
        <v>127</v>
      </c>
      <c r="Z15" s="95" t="s">
        <v>127</v>
      </c>
      <c r="AA15" s="95" t="s">
        <v>127</v>
      </c>
      <c r="AB15" s="95" t="s">
        <v>127</v>
      </c>
      <c r="AC15" s="95">
        <v>18</v>
      </c>
      <c r="AD15" s="95" t="s">
        <v>127</v>
      </c>
      <c r="AE15" s="95" t="s">
        <v>127</v>
      </c>
      <c r="AF15" s="95" t="s">
        <v>127</v>
      </c>
      <c r="AG15" s="95" t="s">
        <v>127</v>
      </c>
      <c r="AH15" s="95" t="s">
        <v>127</v>
      </c>
      <c r="AI15" s="95">
        <v>32</v>
      </c>
    </row>
    <row r="16" spans="1:35" s="5" customFormat="1" ht="13.5" customHeight="1" x14ac:dyDescent="0.15">
      <c r="A16" s="103" t="s">
        <v>468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</row>
    <row r="17" spans="1:35" s="11" customFormat="1" ht="13.5" customHeight="1" x14ac:dyDescent="0.15">
      <c r="A17" s="106" t="s">
        <v>470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</row>
    <row r="18" spans="1:35" s="11" customFormat="1" ht="13.5" customHeight="1" x14ac:dyDescent="0.15">
      <c r="A18" s="104" t="s">
        <v>471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</row>
    <row r="19" spans="1:35" s="11" customFormat="1" ht="13.5" customHeight="1" x14ac:dyDescent="0.15">
      <c r="A19" s="100" t="s">
        <v>469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</row>
    <row r="20" spans="1:35" s="12" customFormat="1" ht="13.5" customHeight="1" x14ac:dyDescent="0.1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5"/>
    </row>
    <row r="21" spans="1:35" ht="13.5" customHeight="1" x14ac:dyDescent="0.1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</row>
    <row r="22" spans="1:35" ht="13.5" customHeight="1" x14ac:dyDescent="0.1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</row>
  </sheetData>
  <mergeCells count="10">
    <mergeCell ref="W3:X3"/>
    <mergeCell ref="Y3:Z3"/>
    <mergeCell ref="AC3:AD3"/>
    <mergeCell ref="AI3:AI5"/>
    <mergeCell ref="B3:C3"/>
    <mergeCell ref="D3:G3"/>
    <mergeCell ref="H3:I3"/>
    <mergeCell ref="K3:L3"/>
    <mergeCell ref="M3:P3"/>
    <mergeCell ref="S3:T3"/>
  </mergeCells>
  <phoneticPr fontId="2"/>
  <printOptions horizontalCentered="1"/>
  <pageMargins left="0.23622047244094491" right="0.19685039370078741" top="0.74803149606299213" bottom="0.78740157480314965" header="0.51181102362204722" footer="0.51181102362204722"/>
  <pageSetup paperSize="9" scale="98" orientation="landscape" horizontalDpi="4294967293" verticalDpi="96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55"/>
  <sheetViews>
    <sheetView topLeftCell="B1" zoomScale="80" zoomScaleNormal="80" workbookViewId="0">
      <pane ySplit="3" topLeftCell="A4" activePane="bottomLeft" state="frozen"/>
      <selection activeCell="M25" sqref="M25"/>
      <selection pane="bottomLeft" activeCell="M25" sqref="M25"/>
    </sheetView>
  </sheetViews>
  <sheetFormatPr defaultColWidth="8.875" defaultRowHeight="12.75" x14ac:dyDescent="0.2"/>
  <cols>
    <col min="1" max="1" width="10.625" style="8" hidden="1" customWidth="1"/>
    <col min="2" max="2" width="4.5" style="8" bestFit="1" customWidth="1"/>
    <col min="3" max="3" width="7.5" style="8" customWidth="1"/>
    <col min="4" max="4" width="12.625" style="8" customWidth="1"/>
    <col min="5" max="5" width="11" style="8" bestFit="1" customWidth="1"/>
    <col min="6" max="6" width="12.5" style="8" customWidth="1"/>
    <col min="7" max="7" width="18.5" style="8" customWidth="1"/>
    <col min="8" max="8" width="9.375" style="8" customWidth="1"/>
    <col min="9" max="9" width="16.5" style="8" customWidth="1"/>
    <col min="10" max="10" width="16.5" style="28" customWidth="1"/>
    <col min="11" max="13" width="11" style="8" bestFit="1" customWidth="1"/>
    <col min="14" max="14" width="16.5" style="8" customWidth="1"/>
    <col min="15" max="15" width="13.875" style="8" customWidth="1"/>
    <col min="16" max="21" width="11" style="8" bestFit="1" customWidth="1"/>
    <col min="22" max="22" width="11" style="8" customWidth="1"/>
    <col min="23" max="23" width="8.875" style="8"/>
    <col min="24" max="24" width="8.875" style="28"/>
    <col min="25" max="72" width="8.875" style="8"/>
    <col min="73" max="73" width="11.125" style="8" customWidth="1"/>
    <col min="74" max="16384" width="8.875" style="8"/>
  </cols>
  <sheetData>
    <row r="1" spans="1:76" ht="13.15" customHeight="1" x14ac:dyDescent="0.2">
      <c r="C1" s="115" t="s">
        <v>125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76" ht="9.6" customHeight="1" x14ac:dyDescent="0.2">
      <c r="R2" s="117" t="s">
        <v>126</v>
      </c>
      <c r="S2" s="118"/>
      <c r="T2" s="119" t="s">
        <v>182</v>
      </c>
      <c r="U2" s="120"/>
      <c r="V2" s="23"/>
      <c r="W2" s="47" t="s">
        <v>410</v>
      </c>
      <c r="X2" s="48"/>
      <c r="Y2" s="18">
        <v>0</v>
      </c>
      <c r="Z2" s="18">
        <v>11</v>
      </c>
      <c r="AA2" s="18">
        <v>12</v>
      </c>
      <c r="AB2" s="18">
        <v>13</v>
      </c>
      <c r="AC2" s="18">
        <v>14</v>
      </c>
      <c r="AD2" s="18">
        <v>49</v>
      </c>
      <c r="AE2" s="18">
        <v>51</v>
      </c>
      <c r="AF2" s="18">
        <v>15</v>
      </c>
      <c r="AG2" s="18">
        <v>16</v>
      </c>
      <c r="AH2" s="18">
        <v>17</v>
      </c>
      <c r="AI2" s="18">
        <v>18</v>
      </c>
      <c r="AJ2" s="18">
        <v>19</v>
      </c>
      <c r="AK2" s="18">
        <v>21</v>
      </c>
      <c r="AL2" s="18">
        <v>22</v>
      </c>
      <c r="AM2" s="18">
        <v>22</v>
      </c>
      <c r="AN2" s="18">
        <v>22</v>
      </c>
      <c r="AO2" s="18">
        <v>22</v>
      </c>
      <c r="AP2" s="18">
        <v>22</v>
      </c>
      <c r="AQ2" s="18">
        <v>23</v>
      </c>
      <c r="AR2" s="18">
        <v>23</v>
      </c>
      <c r="AS2" s="18">
        <v>23</v>
      </c>
      <c r="AT2" s="18">
        <v>23</v>
      </c>
      <c r="AU2" s="18">
        <v>23</v>
      </c>
      <c r="AV2" s="18">
        <v>52</v>
      </c>
      <c r="AW2" s="18">
        <v>24</v>
      </c>
      <c r="AX2" s="18">
        <v>25</v>
      </c>
      <c r="AY2" s="18">
        <v>26</v>
      </c>
      <c r="AZ2" s="18">
        <v>27</v>
      </c>
      <c r="BA2" s="18">
        <v>28</v>
      </c>
      <c r="BB2" s="18">
        <v>29</v>
      </c>
      <c r="BC2" s="18">
        <v>31</v>
      </c>
      <c r="BD2" s="18">
        <v>32</v>
      </c>
      <c r="BE2" s="18">
        <v>33</v>
      </c>
      <c r="BF2" s="18">
        <v>34</v>
      </c>
      <c r="BG2" s="18">
        <v>35</v>
      </c>
      <c r="BH2" s="18">
        <v>36</v>
      </c>
      <c r="BI2" s="18">
        <v>37</v>
      </c>
      <c r="BJ2" s="18">
        <v>38</v>
      </c>
      <c r="BK2" s="18">
        <v>39</v>
      </c>
      <c r="BL2" s="18">
        <v>41</v>
      </c>
      <c r="BM2" s="18">
        <v>42</v>
      </c>
      <c r="BN2" s="18">
        <v>43</v>
      </c>
      <c r="BO2" s="18">
        <v>48</v>
      </c>
      <c r="BP2" s="18">
        <v>44</v>
      </c>
      <c r="BQ2" s="18">
        <v>45</v>
      </c>
      <c r="BR2" s="18">
        <v>46</v>
      </c>
      <c r="BS2" s="18">
        <v>47</v>
      </c>
    </row>
    <row r="3" spans="1:76" ht="33.75" x14ac:dyDescent="0.2">
      <c r="C3" s="9" t="s">
        <v>54</v>
      </c>
      <c r="D3" s="9" t="s">
        <v>55</v>
      </c>
      <c r="E3" s="9" t="s">
        <v>56</v>
      </c>
      <c r="F3" s="9" t="s">
        <v>57</v>
      </c>
      <c r="G3" s="14" t="s">
        <v>373</v>
      </c>
      <c r="H3" s="9" t="s">
        <v>58</v>
      </c>
      <c r="I3" s="9" t="s">
        <v>59</v>
      </c>
      <c r="J3" s="77" t="s">
        <v>373</v>
      </c>
      <c r="K3" s="9" t="s">
        <v>60</v>
      </c>
      <c r="L3" s="9" t="s">
        <v>61</v>
      </c>
      <c r="M3" s="9" t="s">
        <v>62</v>
      </c>
      <c r="N3" s="9" t="s">
        <v>63</v>
      </c>
      <c r="O3" s="22" t="s">
        <v>423</v>
      </c>
      <c r="P3" s="9" t="s">
        <v>64</v>
      </c>
      <c r="Q3" s="9" t="s">
        <v>65</v>
      </c>
      <c r="R3" s="9" t="s">
        <v>66</v>
      </c>
      <c r="S3" s="9" t="s">
        <v>67</v>
      </c>
      <c r="T3" s="9" t="s">
        <v>68</v>
      </c>
      <c r="U3" s="9" t="s">
        <v>69</v>
      </c>
      <c r="V3" s="24"/>
      <c r="W3" s="37" t="s">
        <v>424</v>
      </c>
      <c r="X3" s="46"/>
      <c r="Y3" s="42" t="s">
        <v>133</v>
      </c>
      <c r="Z3" s="42" t="s">
        <v>374</v>
      </c>
      <c r="AA3" s="42" t="s">
        <v>375</v>
      </c>
      <c r="AB3" s="42" t="s">
        <v>376</v>
      </c>
      <c r="AC3" s="42" t="s">
        <v>377</v>
      </c>
      <c r="AD3" s="42" t="s">
        <v>378</v>
      </c>
      <c r="AE3" s="42" t="s">
        <v>379</v>
      </c>
      <c r="AF3" s="42" t="s">
        <v>380</v>
      </c>
      <c r="AG3" s="42" t="s">
        <v>381</v>
      </c>
      <c r="AH3" s="43">
        <v>-4</v>
      </c>
      <c r="AI3" s="42" t="s">
        <v>382</v>
      </c>
      <c r="AJ3" s="42" t="s">
        <v>383</v>
      </c>
      <c r="AK3" s="42" t="s">
        <v>384</v>
      </c>
      <c r="AL3" s="42" t="s">
        <v>385</v>
      </c>
      <c r="AM3" s="42" t="s">
        <v>386</v>
      </c>
      <c r="AN3" s="42" t="s">
        <v>387</v>
      </c>
      <c r="AO3" s="42" t="s">
        <v>388</v>
      </c>
      <c r="AP3" s="42" t="s">
        <v>389</v>
      </c>
      <c r="AQ3" s="42" t="s">
        <v>390</v>
      </c>
      <c r="AR3" s="42" t="s">
        <v>391</v>
      </c>
      <c r="AS3" s="42" t="s">
        <v>392</v>
      </c>
      <c r="AT3" s="42" t="s">
        <v>393</v>
      </c>
      <c r="AU3" s="42" t="s">
        <v>394</v>
      </c>
      <c r="AV3" s="42" t="s">
        <v>395</v>
      </c>
      <c r="AW3" s="43">
        <v>-7</v>
      </c>
      <c r="AX3" s="43">
        <v>-8</v>
      </c>
      <c r="AY3" s="42" t="s">
        <v>396</v>
      </c>
      <c r="AZ3" s="42" t="s">
        <v>397</v>
      </c>
      <c r="BA3" s="43">
        <v>-10</v>
      </c>
      <c r="BB3" s="43">
        <v>-11</v>
      </c>
      <c r="BC3" s="42" t="s">
        <v>398</v>
      </c>
      <c r="BD3" s="42" t="s">
        <v>399</v>
      </c>
      <c r="BE3" s="42" t="s">
        <v>400</v>
      </c>
      <c r="BF3" s="42" t="s">
        <v>401</v>
      </c>
      <c r="BG3" s="43">
        <v>-14</v>
      </c>
      <c r="BH3" s="42" t="s">
        <v>402</v>
      </c>
      <c r="BI3" s="42" t="s">
        <v>403</v>
      </c>
      <c r="BJ3" s="42" t="s">
        <v>404</v>
      </c>
      <c r="BK3" s="42" t="s">
        <v>405</v>
      </c>
      <c r="BL3" s="42" t="s">
        <v>406</v>
      </c>
      <c r="BM3" s="42" t="s">
        <v>407</v>
      </c>
      <c r="BN3" s="42" t="s">
        <v>408</v>
      </c>
      <c r="BO3" s="42" t="s">
        <v>409</v>
      </c>
      <c r="BP3" s="43">
        <v>-17</v>
      </c>
      <c r="BQ3" s="43">
        <v>-18</v>
      </c>
      <c r="BR3" s="43">
        <v>-19</v>
      </c>
      <c r="BS3" s="43">
        <v>-20</v>
      </c>
    </row>
    <row r="4" spans="1:76" ht="14.25" customHeight="1" x14ac:dyDescent="0.2">
      <c r="A4" s="8" t="s">
        <v>127</v>
      </c>
      <c r="B4" s="55">
        <v>1</v>
      </c>
      <c r="C4" s="79" t="s">
        <v>70</v>
      </c>
      <c r="D4" s="6" t="s">
        <v>71</v>
      </c>
      <c r="E4" s="6" t="s">
        <v>72</v>
      </c>
      <c r="F4" s="10">
        <v>18</v>
      </c>
      <c r="G4" s="7" t="s">
        <v>174</v>
      </c>
      <c r="H4" s="10">
        <v>3</v>
      </c>
      <c r="I4" s="81">
        <v>39</v>
      </c>
      <c r="J4" s="78" t="str">
        <f>VLOOKUP(I4,用途!$B$2:$C$48,2,2)</f>
        <v>(16)　イ</v>
      </c>
      <c r="K4" s="10">
        <v>0</v>
      </c>
      <c r="L4" s="10">
        <v>0</v>
      </c>
      <c r="M4" s="10">
        <v>0</v>
      </c>
      <c r="N4" s="6" t="s">
        <v>183</v>
      </c>
      <c r="O4" s="6">
        <v>0</v>
      </c>
      <c r="P4" s="10">
        <v>1</v>
      </c>
      <c r="Q4" s="6" t="s">
        <v>183</v>
      </c>
      <c r="R4" s="10">
        <v>1</v>
      </c>
      <c r="S4" s="10">
        <v>0</v>
      </c>
      <c r="T4" s="10">
        <v>0</v>
      </c>
      <c r="U4" s="10">
        <v>0</v>
      </c>
      <c r="V4" s="25"/>
      <c r="W4" s="30" t="s">
        <v>415</v>
      </c>
      <c r="X4" s="49"/>
      <c r="Y4" s="31">
        <f t="shared" ref="Y4:AL4" si="0">COUNTIFS($I$4:$I$355,Y2,$O$4:$O$355,$O$4)</f>
        <v>3</v>
      </c>
      <c r="Z4" s="31">
        <f t="shared" si="0"/>
        <v>0</v>
      </c>
      <c r="AA4" s="31">
        <f t="shared" si="0"/>
        <v>0</v>
      </c>
      <c r="AB4" s="31">
        <f t="shared" si="0"/>
        <v>0</v>
      </c>
      <c r="AC4" s="31">
        <f t="shared" si="0"/>
        <v>0</v>
      </c>
      <c r="AD4" s="31">
        <f t="shared" si="0"/>
        <v>0</v>
      </c>
      <c r="AE4" s="31">
        <f t="shared" si="0"/>
        <v>0</v>
      </c>
      <c r="AF4" s="31">
        <f t="shared" si="0"/>
        <v>0</v>
      </c>
      <c r="AG4" s="31">
        <f t="shared" si="0"/>
        <v>38</v>
      </c>
      <c r="AH4" s="31">
        <f t="shared" si="0"/>
        <v>28</v>
      </c>
      <c r="AI4" s="31">
        <f t="shared" si="0"/>
        <v>10</v>
      </c>
      <c r="AJ4" s="31">
        <f t="shared" si="0"/>
        <v>3</v>
      </c>
      <c r="AK4" s="31">
        <f t="shared" si="0"/>
        <v>0</v>
      </c>
      <c r="AL4" s="31">
        <f t="shared" si="0"/>
        <v>3</v>
      </c>
      <c r="AM4" s="32"/>
      <c r="AN4" s="32"/>
      <c r="AO4" s="32"/>
      <c r="AP4" s="32"/>
      <c r="AQ4" s="31">
        <f>COUNTIFS($I$4:$I$355,AQ2,$O$4:$O$355,$O$4)</f>
        <v>1</v>
      </c>
      <c r="AR4" s="32"/>
      <c r="AS4" s="32"/>
      <c r="AT4" s="32"/>
      <c r="AU4" s="32"/>
      <c r="AV4" s="31">
        <f t="shared" ref="AV4:BS4" si="1">COUNTIFS($I$4:$I$355,AV2,$O$4:$O$355,$O$4)</f>
        <v>0</v>
      </c>
      <c r="AW4" s="31">
        <f t="shared" si="1"/>
        <v>0</v>
      </c>
      <c r="AX4" s="31">
        <f t="shared" si="1"/>
        <v>0</v>
      </c>
      <c r="AY4" s="31">
        <f t="shared" si="1"/>
        <v>0</v>
      </c>
      <c r="AZ4" s="31">
        <f t="shared" si="1"/>
        <v>0</v>
      </c>
      <c r="BA4" s="31">
        <f t="shared" si="1"/>
        <v>0</v>
      </c>
      <c r="BB4" s="31">
        <f t="shared" si="1"/>
        <v>0</v>
      </c>
      <c r="BC4" s="31">
        <f t="shared" si="1"/>
        <v>2</v>
      </c>
      <c r="BD4" s="31">
        <f t="shared" si="1"/>
        <v>0</v>
      </c>
      <c r="BE4" s="31">
        <f t="shared" si="1"/>
        <v>0</v>
      </c>
      <c r="BF4" s="31">
        <f t="shared" si="1"/>
        <v>0</v>
      </c>
      <c r="BG4" s="31">
        <f t="shared" si="1"/>
        <v>1</v>
      </c>
      <c r="BH4" s="31">
        <f t="shared" si="1"/>
        <v>0</v>
      </c>
      <c r="BI4" s="31">
        <f t="shared" si="1"/>
        <v>0</v>
      </c>
      <c r="BJ4" s="31">
        <f t="shared" si="1"/>
        <v>0</v>
      </c>
      <c r="BK4" s="31">
        <f t="shared" si="1"/>
        <v>239</v>
      </c>
      <c r="BL4" s="31">
        <f t="shared" si="1"/>
        <v>11</v>
      </c>
      <c r="BM4" s="31">
        <f t="shared" si="1"/>
        <v>0</v>
      </c>
      <c r="BN4" s="31">
        <f t="shared" si="1"/>
        <v>0</v>
      </c>
      <c r="BO4" s="31">
        <f t="shared" si="1"/>
        <v>0</v>
      </c>
      <c r="BP4" s="31">
        <f t="shared" si="1"/>
        <v>0</v>
      </c>
      <c r="BQ4" s="31">
        <f t="shared" si="1"/>
        <v>0</v>
      </c>
      <c r="BR4" s="31">
        <f t="shared" si="1"/>
        <v>0</v>
      </c>
      <c r="BS4" s="31">
        <f t="shared" si="1"/>
        <v>0</v>
      </c>
      <c r="BT4" s="57">
        <f t="shared" ref="BT4:BT12" si="2">SUM(Y4:BS4)</f>
        <v>339</v>
      </c>
      <c r="BV4" s="27" t="s">
        <v>447</v>
      </c>
      <c r="BW4" s="8">
        <v>352</v>
      </c>
    </row>
    <row r="5" spans="1:76" ht="14.25" customHeight="1" x14ac:dyDescent="0.2">
      <c r="A5" s="8" t="s">
        <v>127</v>
      </c>
      <c r="B5" s="55">
        <v>2</v>
      </c>
      <c r="C5" s="79" t="s">
        <v>70</v>
      </c>
      <c r="D5" s="6" t="s">
        <v>71</v>
      </c>
      <c r="E5" s="6" t="s">
        <v>72</v>
      </c>
      <c r="F5" s="10">
        <v>23</v>
      </c>
      <c r="G5" s="7" t="s">
        <v>177</v>
      </c>
      <c r="H5" s="10">
        <v>1</v>
      </c>
      <c r="I5" s="10">
        <v>39</v>
      </c>
      <c r="J5" s="78" t="str">
        <f>VLOOKUP(I5,用途!$B$2:$C$48,2,1)</f>
        <v>(16)　イ</v>
      </c>
      <c r="K5" s="10">
        <v>0</v>
      </c>
      <c r="L5" s="10">
        <v>0</v>
      </c>
      <c r="M5" s="10">
        <v>2</v>
      </c>
      <c r="N5" s="6" t="s">
        <v>184</v>
      </c>
      <c r="O5" s="6">
        <v>0</v>
      </c>
      <c r="P5" s="10">
        <v>1</v>
      </c>
      <c r="Q5" s="6" t="s">
        <v>185</v>
      </c>
      <c r="R5" s="10">
        <v>1</v>
      </c>
      <c r="S5" s="10">
        <v>0</v>
      </c>
      <c r="T5" s="10">
        <v>0</v>
      </c>
      <c r="U5" s="10">
        <v>0</v>
      </c>
      <c r="V5" s="25"/>
      <c r="W5" s="33" t="s">
        <v>413</v>
      </c>
      <c r="X5" s="50"/>
      <c r="Y5" s="34">
        <f>COUNTIFS($I$4:$I$355,Y$2,$O$4:$O$355,$O$4,$R$4:$R$355,1)+COUNTIFS($I$4:$I$355,Y$2,$O$4:$O$355,$O$4,$R$4:$R$355,2)+COUNTIFS($I$4:$I$355,Y$2,$O$4:$O$355,$O$4,$R$4:$R$355,3)</f>
        <v>3</v>
      </c>
      <c r="Z5" s="34">
        <f>COUNTIFS($I$4:$I$355,Z$2,$O$4:$O$355,$O$4,$R$4:$R$355,1)+COUNTIFS($I$4:$I$355,Z$2,$O$4:$O$355,$O$4,$R$4:$R$355,2)+COUNTIFS($I$4:$I$355,Z$2,$O$4:$O$355,$O$4,$R$4:$R$355,3)</f>
        <v>0</v>
      </c>
      <c r="AA5" s="34">
        <f t="shared" ref="AA5:AL5" si="3">COUNTIFS($I$4:$I$355,AA2,$O$4:$O$355,$O$4,$R$4:$R$355,1)+COUNTIFS($I$4:$I$355,AA2,$O$4:$O$355,$O$4,$R$4:$R$355,2)+COUNTIFS($I$4:$I$355,AA2,$O$4:$O$355,$O$4,$R$4:$R$355,3)</f>
        <v>0</v>
      </c>
      <c r="AB5" s="34">
        <f t="shared" si="3"/>
        <v>0</v>
      </c>
      <c r="AC5" s="34">
        <f t="shared" si="3"/>
        <v>0</v>
      </c>
      <c r="AD5" s="34">
        <f t="shared" si="3"/>
        <v>0</v>
      </c>
      <c r="AE5" s="34">
        <f t="shared" si="3"/>
        <v>0</v>
      </c>
      <c r="AF5" s="34">
        <f t="shared" si="3"/>
        <v>0</v>
      </c>
      <c r="AG5" s="34">
        <f t="shared" si="3"/>
        <v>26</v>
      </c>
      <c r="AH5" s="34">
        <f t="shared" si="3"/>
        <v>24</v>
      </c>
      <c r="AI5" s="34">
        <f t="shared" si="3"/>
        <v>8</v>
      </c>
      <c r="AJ5" s="34">
        <f t="shared" si="3"/>
        <v>3</v>
      </c>
      <c r="AK5" s="34">
        <f t="shared" si="3"/>
        <v>0</v>
      </c>
      <c r="AL5" s="34">
        <f t="shared" si="3"/>
        <v>3</v>
      </c>
      <c r="AM5" s="35"/>
      <c r="AN5" s="35"/>
      <c r="AO5" s="35"/>
      <c r="AP5" s="35"/>
      <c r="AQ5" s="34">
        <f>COUNTIFS($I$4:$I$355,AQ2,$O$4:$O$355,$O$4,$R$4:$R$355,1)+COUNTIFS($I$4:$I$355,AQ2,$O$4:$O$355,$O$4,$R$4:$R$355,2)+COUNTIFS($I$4:$I$355,AQ2,$O$4:$O$355,$O$4,$R$4:$R$355,3)</f>
        <v>1</v>
      </c>
      <c r="AR5" s="35"/>
      <c r="AS5" s="35"/>
      <c r="AT5" s="35"/>
      <c r="AU5" s="35"/>
      <c r="AV5" s="34">
        <f t="shared" ref="AV5:BS5" si="4">COUNTIFS($I$4:$I$355,AV2,$O$4:$O$355,$O$4,$R$4:$R$355,1)+COUNTIFS($I$4:$I$355,AV2,$O$4:$O$355,$O$4,$R$4:$R$355,2)+COUNTIFS($I$4:$I$355,AV2,$O$4:$O$355,$O$4,$R$4:$R$355,3)</f>
        <v>0</v>
      </c>
      <c r="AW5" s="34">
        <f t="shared" si="4"/>
        <v>0</v>
      </c>
      <c r="AX5" s="34">
        <f t="shared" si="4"/>
        <v>0</v>
      </c>
      <c r="AY5" s="34">
        <f t="shared" si="4"/>
        <v>0</v>
      </c>
      <c r="AZ5" s="34">
        <f t="shared" si="4"/>
        <v>0</v>
      </c>
      <c r="BA5" s="34">
        <f t="shared" si="4"/>
        <v>0</v>
      </c>
      <c r="BB5" s="34">
        <f t="shared" si="4"/>
        <v>0</v>
      </c>
      <c r="BC5" s="34">
        <f t="shared" si="4"/>
        <v>2</v>
      </c>
      <c r="BD5" s="34">
        <f t="shared" si="4"/>
        <v>0</v>
      </c>
      <c r="BE5" s="34">
        <f t="shared" si="4"/>
        <v>0</v>
      </c>
      <c r="BF5" s="34">
        <f t="shared" si="4"/>
        <v>0</v>
      </c>
      <c r="BG5" s="34">
        <f t="shared" si="4"/>
        <v>1</v>
      </c>
      <c r="BH5" s="34">
        <f t="shared" si="4"/>
        <v>0</v>
      </c>
      <c r="BI5" s="34">
        <f t="shared" si="4"/>
        <v>0</v>
      </c>
      <c r="BJ5" s="34">
        <f t="shared" si="4"/>
        <v>0</v>
      </c>
      <c r="BK5" s="34">
        <f t="shared" si="4"/>
        <v>232</v>
      </c>
      <c r="BL5" s="34">
        <f t="shared" si="4"/>
        <v>11</v>
      </c>
      <c r="BM5" s="34">
        <f t="shared" si="4"/>
        <v>0</v>
      </c>
      <c r="BN5" s="34">
        <f t="shared" si="4"/>
        <v>0</v>
      </c>
      <c r="BO5" s="34">
        <f t="shared" si="4"/>
        <v>0</v>
      </c>
      <c r="BP5" s="34">
        <f t="shared" si="4"/>
        <v>0</v>
      </c>
      <c r="BQ5" s="34">
        <f t="shared" si="4"/>
        <v>0</v>
      </c>
      <c r="BR5" s="34">
        <f t="shared" si="4"/>
        <v>0</v>
      </c>
      <c r="BS5" s="34">
        <f t="shared" si="4"/>
        <v>0</v>
      </c>
      <c r="BT5" s="69">
        <f t="shared" si="2"/>
        <v>314</v>
      </c>
      <c r="BV5" s="27" t="s">
        <v>448</v>
      </c>
      <c r="BW5" s="8">
        <v>13</v>
      </c>
    </row>
    <row r="6" spans="1:76" ht="14.25" customHeight="1" x14ac:dyDescent="0.2">
      <c r="A6" s="8" t="s">
        <v>127</v>
      </c>
      <c r="B6" s="55">
        <v>3</v>
      </c>
      <c r="C6" s="79" t="s">
        <v>70</v>
      </c>
      <c r="D6" s="6" t="s">
        <v>71</v>
      </c>
      <c r="E6" s="6" t="s">
        <v>72</v>
      </c>
      <c r="F6" s="10">
        <v>30</v>
      </c>
      <c r="G6" s="7" t="s">
        <v>175</v>
      </c>
      <c r="H6" s="10">
        <v>1</v>
      </c>
      <c r="I6" s="10">
        <v>39</v>
      </c>
      <c r="J6" s="78" t="str">
        <f>VLOOKUP(I6,用途!$B$2:$C$48,2,1)</f>
        <v>(16)　イ</v>
      </c>
      <c r="K6" s="10">
        <v>0</v>
      </c>
      <c r="L6" s="10">
        <v>22</v>
      </c>
      <c r="M6" s="10">
        <v>0</v>
      </c>
      <c r="N6" s="6" t="s">
        <v>184</v>
      </c>
      <c r="O6" s="6">
        <v>0</v>
      </c>
      <c r="P6" s="10">
        <v>1</v>
      </c>
      <c r="Q6" s="6" t="s">
        <v>185</v>
      </c>
      <c r="R6" s="10">
        <v>1</v>
      </c>
      <c r="S6" s="10">
        <v>0</v>
      </c>
      <c r="T6" s="10">
        <v>0</v>
      </c>
      <c r="U6" s="10">
        <v>0</v>
      </c>
      <c r="V6" s="25"/>
      <c r="W6" s="37" t="s">
        <v>414</v>
      </c>
      <c r="X6" s="51"/>
      <c r="Y6" s="38">
        <f t="shared" ref="Y6:AL6" si="5">COUNTIFS($I$4:$I$355,Y2,$O$4:$O$355,$O$4,$R$4:$R$355,4)</f>
        <v>0</v>
      </c>
      <c r="Z6" s="38">
        <f t="shared" si="5"/>
        <v>0</v>
      </c>
      <c r="AA6" s="38">
        <f t="shared" si="5"/>
        <v>0</v>
      </c>
      <c r="AB6" s="38">
        <f t="shared" si="5"/>
        <v>0</v>
      </c>
      <c r="AC6" s="38">
        <f t="shared" si="5"/>
        <v>0</v>
      </c>
      <c r="AD6" s="38">
        <f t="shared" si="5"/>
        <v>0</v>
      </c>
      <c r="AE6" s="38">
        <f t="shared" si="5"/>
        <v>0</v>
      </c>
      <c r="AF6" s="38">
        <f t="shared" si="5"/>
        <v>0</v>
      </c>
      <c r="AG6" s="38">
        <f t="shared" si="5"/>
        <v>12</v>
      </c>
      <c r="AH6" s="38">
        <f t="shared" si="5"/>
        <v>4</v>
      </c>
      <c r="AI6" s="38">
        <f t="shared" si="5"/>
        <v>2</v>
      </c>
      <c r="AJ6" s="38">
        <f t="shared" si="5"/>
        <v>0</v>
      </c>
      <c r="AK6" s="38">
        <f t="shared" si="5"/>
        <v>0</v>
      </c>
      <c r="AL6" s="38">
        <f t="shared" si="5"/>
        <v>0</v>
      </c>
      <c r="AM6" s="44"/>
      <c r="AN6" s="44"/>
      <c r="AO6" s="44"/>
      <c r="AP6" s="44"/>
      <c r="AQ6" s="38">
        <f>COUNTIFS($I$4:$I$355,AQ2,$O$4:$O$355,$O$4,$R$4:$R$355,4)</f>
        <v>0</v>
      </c>
      <c r="AR6" s="44"/>
      <c r="AS6" s="44"/>
      <c r="AT6" s="44"/>
      <c r="AU6" s="44"/>
      <c r="AV6" s="38">
        <f t="shared" ref="AV6:BS6" si="6">COUNTIFS($I$4:$I$355,AV2,$O$4:$O$355,$O$4,$R$4:$R$355,4)</f>
        <v>0</v>
      </c>
      <c r="AW6" s="38">
        <f t="shared" si="6"/>
        <v>0</v>
      </c>
      <c r="AX6" s="38">
        <f t="shared" si="6"/>
        <v>0</v>
      </c>
      <c r="AY6" s="38">
        <f t="shared" si="6"/>
        <v>0</v>
      </c>
      <c r="AZ6" s="38">
        <f t="shared" si="6"/>
        <v>0</v>
      </c>
      <c r="BA6" s="38">
        <f t="shared" si="6"/>
        <v>0</v>
      </c>
      <c r="BB6" s="38">
        <f t="shared" si="6"/>
        <v>0</v>
      </c>
      <c r="BC6" s="38">
        <f t="shared" si="6"/>
        <v>0</v>
      </c>
      <c r="BD6" s="38">
        <f t="shared" si="6"/>
        <v>0</v>
      </c>
      <c r="BE6" s="38">
        <f t="shared" si="6"/>
        <v>0</v>
      </c>
      <c r="BF6" s="38">
        <f t="shared" si="6"/>
        <v>0</v>
      </c>
      <c r="BG6" s="38">
        <f t="shared" si="6"/>
        <v>0</v>
      </c>
      <c r="BH6" s="38">
        <f t="shared" si="6"/>
        <v>0</v>
      </c>
      <c r="BI6" s="38">
        <f t="shared" si="6"/>
        <v>0</v>
      </c>
      <c r="BJ6" s="38">
        <f t="shared" si="6"/>
        <v>0</v>
      </c>
      <c r="BK6" s="38">
        <f t="shared" si="6"/>
        <v>7</v>
      </c>
      <c r="BL6" s="38">
        <f t="shared" si="6"/>
        <v>0</v>
      </c>
      <c r="BM6" s="38">
        <f t="shared" si="6"/>
        <v>0</v>
      </c>
      <c r="BN6" s="38">
        <f t="shared" si="6"/>
        <v>0</v>
      </c>
      <c r="BO6" s="38">
        <f t="shared" si="6"/>
        <v>0</v>
      </c>
      <c r="BP6" s="38">
        <f t="shared" si="6"/>
        <v>0</v>
      </c>
      <c r="BQ6" s="38">
        <f t="shared" si="6"/>
        <v>0</v>
      </c>
      <c r="BR6" s="38">
        <f t="shared" si="6"/>
        <v>0</v>
      </c>
      <c r="BS6" s="38">
        <f t="shared" si="6"/>
        <v>0</v>
      </c>
      <c r="BT6" s="61">
        <f t="shared" si="2"/>
        <v>25</v>
      </c>
      <c r="BV6" s="27" t="s">
        <v>449</v>
      </c>
      <c r="BW6" s="8">
        <v>339</v>
      </c>
    </row>
    <row r="7" spans="1:76" ht="14.25" customHeight="1" x14ac:dyDescent="0.2">
      <c r="A7" s="8" t="s">
        <v>127</v>
      </c>
      <c r="B7" s="55">
        <v>4</v>
      </c>
      <c r="C7" s="79" t="s">
        <v>70</v>
      </c>
      <c r="D7" s="6" t="s">
        <v>71</v>
      </c>
      <c r="E7" s="6" t="s">
        <v>72</v>
      </c>
      <c r="F7" s="10">
        <v>30</v>
      </c>
      <c r="G7" s="7" t="s">
        <v>175</v>
      </c>
      <c r="H7" s="10">
        <v>1</v>
      </c>
      <c r="I7" s="10">
        <v>39</v>
      </c>
      <c r="J7" s="78" t="str">
        <f>VLOOKUP(I7,用途!$B$2:$C$48,2,1)</f>
        <v>(16)　イ</v>
      </c>
      <c r="K7" s="10">
        <v>0</v>
      </c>
      <c r="L7" s="10">
        <v>27</v>
      </c>
      <c r="M7" s="10">
        <v>0</v>
      </c>
      <c r="N7" s="6" t="s">
        <v>184</v>
      </c>
      <c r="O7" s="6">
        <v>0</v>
      </c>
      <c r="P7" s="10">
        <v>1</v>
      </c>
      <c r="Q7" s="6" t="s">
        <v>185</v>
      </c>
      <c r="R7" s="10">
        <v>1</v>
      </c>
      <c r="S7" s="10">
        <v>0</v>
      </c>
      <c r="T7" s="10">
        <v>0</v>
      </c>
      <c r="U7" s="10">
        <v>0</v>
      </c>
      <c r="V7" s="25"/>
      <c r="W7" s="30" t="s">
        <v>416</v>
      </c>
      <c r="X7" s="49">
        <v>20</v>
      </c>
      <c r="Y7" s="31">
        <f>COUNTIFS($I$4:$I$355,Y$2,$O$4:$O$355,$O$4,$F$4:$F$355,20)</f>
        <v>0</v>
      </c>
      <c r="Z7" s="31">
        <f t="shared" ref="Z7:AL7" si="7">COUNTIFS($I$4:$I$355,Z2,$O$4:$O$355,$O$4,$F$4:$F$355,20)</f>
        <v>0</v>
      </c>
      <c r="AA7" s="31">
        <f t="shared" si="7"/>
        <v>0</v>
      </c>
      <c r="AB7" s="31">
        <f t="shared" si="7"/>
        <v>0</v>
      </c>
      <c r="AC7" s="31">
        <f t="shared" si="7"/>
        <v>0</v>
      </c>
      <c r="AD7" s="31">
        <f t="shared" si="7"/>
        <v>0</v>
      </c>
      <c r="AE7" s="31">
        <f t="shared" si="7"/>
        <v>0</v>
      </c>
      <c r="AF7" s="31">
        <f t="shared" si="7"/>
        <v>0</v>
      </c>
      <c r="AG7" s="31">
        <f t="shared" si="7"/>
        <v>1</v>
      </c>
      <c r="AH7" s="31">
        <f t="shared" si="7"/>
        <v>0</v>
      </c>
      <c r="AI7" s="31">
        <f t="shared" si="7"/>
        <v>1</v>
      </c>
      <c r="AJ7" s="31">
        <f t="shared" si="7"/>
        <v>0</v>
      </c>
      <c r="AK7" s="31">
        <f t="shared" si="7"/>
        <v>0</v>
      </c>
      <c r="AL7" s="31">
        <f t="shared" si="7"/>
        <v>0</v>
      </c>
      <c r="AM7" s="32"/>
      <c r="AN7" s="32"/>
      <c r="AO7" s="32"/>
      <c r="AP7" s="32"/>
      <c r="AQ7" s="31">
        <f>COUNTIFS($I$4:$I$355,AQ2,$O$4:$O$355,$O$4,$F$4:$F$355,20)</f>
        <v>0</v>
      </c>
      <c r="AR7" s="32"/>
      <c r="AS7" s="32"/>
      <c r="AT7" s="32"/>
      <c r="AU7" s="32"/>
      <c r="AV7" s="31">
        <f t="shared" ref="AV7:BS7" si="8">COUNTIFS($I$4:$I$355,AV2,$O$4:$O$355,$O$4,$F$4:$F$355,20)</f>
        <v>0</v>
      </c>
      <c r="AW7" s="31">
        <f t="shared" si="8"/>
        <v>0</v>
      </c>
      <c r="AX7" s="31">
        <f t="shared" si="8"/>
        <v>0</v>
      </c>
      <c r="AY7" s="31">
        <f t="shared" si="8"/>
        <v>0</v>
      </c>
      <c r="AZ7" s="31">
        <f t="shared" si="8"/>
        <v>0</v>
      </c>
      <c r="BA7" s="31">
        <f t="shared" si="8"/>
        <v>0</v>
      </c>
      <c r="BB7" s="31">
        <f t="shared" si="8"/>
        <v>0</v>
      </c>
      <c r="BC7" s="31">
        <f t="shared" si="8"/>
        <v>0</v>
      </c>
      <c r="BD7" s="31">
        <f t="shared" si="8"/>
        <v>0</v>
      </c>
      <c r="BE7" s="31">
        <f t="shared" si="8"/>
        <v>0</v>
      </c>
      <c r="BF7" s="31">
        <f t="shared" si="8"/>
        <v>0</v>
      </c>
      <c r="BG7" s="31">
        <f t="shared" si="8"/>
        <v>0</v>
      </c>
      <c r="BH7" s="31">
        <f t="shared" si="8"/>
        <v>0</v>
      </c>
      <c r="BI7" s="31">
        <f t="shared" si="8"/>
        <v>0</v>
      </c>
      <c r="BJ7" s="31">
        <f t="shared" si="8"/>
        <v>0</v>
      </c>
      <c r="BK7" s="31">
        <f t="shared" si="8"/>
        <v>9</v>
      </c>
      <c r="BL7" s="31">
        <f t="shared" si="8"/>
        <v>0</v>
      </c>
      <c r="BM7" s="31">
        <f t="shared" si="8"/>
        <v>0</v>
      </c>
      <c r="BN7" s="31">
        <f t="shared" si="8"/>
        <v>0</v>
      </c>
      <c r="BO7" s="31">
        <f t="shared" si="8"/>
        <v>0</v>
      </c>
      <c r="BP7" s="31">
        <f t="shared" si="8"/>
        <v>0</v>
      </c>
      <c r="BQ7" s="31">
        <f t="shared" si="8"/>
        <v>0</v>
      </c>
      <c r="BR7" s="31">
        <f t="shared" si="8"/>
        <v>0</v>
      </c>
      <c r="BS7" s="31">
        <f t="shared" si="8"/>
        <v>0</v>
      </c>
      <c r="BT7" s="57">
        <f t="shared" si="2"/>
        <v>11</v>
      </c>
    </row>
    <row r="8" spans="1:76" ht="14.25" customHeight="1" x14ac:dyDescent="0.2">
      <c r="A8" s="8" t="s">
        <v>127</v>
      </c>
      <c r="B8" s="55">
        <v>5</v>
      </c>
      <c r="C8" s="79" t="s">
        <v>70</v>
      </c>
      <c r="D8" s="6" t="s">
        <v>71</v>
      </c>
      <c r="E8" s="6" t="s">
        <v>72</v>
      </c>
      <c r="F8" s="10">
        <v>23</v>
      </c>
      <c r="G8" s="7" t="s">
        <v>177</v>
      </c>
      <c r="H8" s="10">
        <v>1</v>
      </c>
      <c r="I8" s="10">
        <v>17</v>
      </c>
      <c r="J8" s="78" t="str">
        <f>VLOOKUP(I8,用途!$B$2:$C$48,2,1)</f>
        <v>(4)</v>
      </c>
      <c r="K8" s="10">
        <v>0</v>
      </c>
      <c r="L8" s="10">
        <v>0</v>
      </c>
      <c r="M8" s="10">
        <v>2</v>
      </c>
      <c r="N8" s="6" t="s">
        <v>184</v>
      </c>
      <c r="O8" s="6">
        <v>0</v>
      </c>
      <c r="P8" s="10">
        <v>1</v>
      </c>
      <c r="Q8" s="6" t="s">
        <v>185</v>
      </c>
      <c r="R8" s="10">
        <v>1</v>
      </c>
      <c r="S8" s="10">
        <v>0</v>
      </c>
      <c r="T8" s="10">
        <v>0</v>
      </c>
      <c r="U8" s="10">
        <v>0</v>
      </c>
      <c r="V8" s="25"/>
      <c r="W8" s="33" t="s">
        <v>412</v>
      </c>
      <c r="X8" s="52"/>
      <c r="Y8" s="34">
        <f t="shared" ref="Y8:AL8" si="9">COUNTIFS($I$4:$I$355,Y2,$O$4:$O$355,$O$4,$R$4:$R$355,1,$F$4:$F$355,20)+COUNTIFS($I$4:$I$355,Y2,$O$4:$O$355,$O$4,$R$4:$R$355,2,$F$4:$F$355,20)+COUNTIFS($I$4:$I$355,Y2,$O$4:$O$355,$O$4,$R$4:$R$355,3,$F$4:$F$355,20)</f>
        <v>0</v>
      </c>
      <c r="Z8" s="34">
        <f t="shared" si="9"/>
        <v>0</v>
      </c>
      <c r="AA8" s="34">
        <f t="shared" si="9"/>
        <v>0</v>
      </c>
      <c r="AB8" s="34">
        <f t="shared" si="9"/>
        <v>0</v>
      </c>
      <c r="AC8" s="34">
        <f t="shared" si="9"/>
        <v>0</v>
      </c>
      <c r="AD8" s="34">
        <f t="shared" si="9"/>
        <v>0</v>
      </c>
      <c r="AE8" s="34">
        <f t="shared" si="9"/>
        <v>0</v>
      </c>
      <c r="AF8" s="34">
        <f t="shared" si="9"/>
        <v>0</v>
      </c>
      <c r="AG8" s="34">
        <f t="shared" si="9"/>
        <v>1</v>
      </c>
      <c r="AH8" s="34">
        <f t="shared" si="9"/>
        <v>0</v>
      </c>
      <c r="AI8" s="34">
        <f t="shared" si="9"/>
        <v>1</v>
      </c>
      <c r="AJ8" s="34">
        <f t="shared" si="9"/>
        <v>0</v>
      </c>
      <c r="AK8" s="34">
        <f t="shared" si="9"/>
        <v>0</v>
      </c>
      <c r="AL8" s="34">
        <f t="shared" si="9"/>
        <v>0</v>
      </c>
      <c r="AM8" s="35"/>
      <c r="AN8" s="35"/>
      <c r="AO8" s="35"/>
      <c r="AP8" s="35"/>
      <c r="AQ8" s="34">
        <f>COUNTIFS($I$4:$I$355,AQ2,$O$4:$O$355,$O$4,$R$4:$R$355,1,$F$4:$F$355,20)+COUNTIFS($I$4:$I$355,AQ2,$O$4:$O$355,$O$4,$R$4:$R$355,2,$F$4:$F$355,20)+COUNTIFS($I$4:$I$355,AQ2,$O$4:$O$355,$O$4,$R$4:$R$355,3,$F$4:$F$355,20)</f>
        <v>0</v>
      </c>
      <c r="AR8" s="35"/>
      <c r="AS8" s="35"/>
      <c r="AT8" s="35"/>
      <c r="AU8" s="35"/>
      <c r="AV8" s="34">
        <f t="shared" ref="AV8:BS8" si="10">COUNTIFS($I$4:$I$355,AV2,$O$4:$O$355,$O$4,$R$4:$R$355,1,$F$4:$F$355,20)+COUNTIFS($I$4:$I$355,AV2,$O$4:$O$355,$O$4,$R$4:$R$355,2,$F$4:$F$355,20)+COUNTIFS($I$4:$I$355,AV2,$O$4:$O$355,$O$4,$R$4:$R$355,3,$F$4:$F$355,20)</f>
        <v>0</v>
      </c>
      <c r="AW8" s="34">
        <f t="shared" si="10"/>
        <v>0</v>
      </c>
      <c r="AX8" s="34">
        <f t="shared" si="10"/>
        <v>0</v>
      </c>
      <c r="AY8" s="34">
        <f t="shared" si="10"/>
        <v>0</v>
      </c>
      <c r="AZ8" s="34">
        <f t="shared" si="10"/>
        <v>0</v>
      </c>
      <c r="BA8" s="34">
        <f t="shared" si="10"/>
        <v>0</v>
      </c>
      <c r="BB8" s="34">
        <f t="shared" si="10"/>
        <v>0</v>
      </c>
      <c r="BC8" s="34">
        <f t="shared" si="10"/>
        <v>0</v>
      </c>
      <c r="BD8" s="34">
        <f t="shared" si="10"/>
        <v>0</v>
      </c>
      <c r="BE8" s="34">
        <f t="shared" si="10"/>
        <v>0</v>
      </c>
      <c r="BF8" s="34">
        <f t="shared" si="10"/>
        <v>0</v>
      </c>
      <c r="BG8" s="34">
        <f t="shared" si="10"/>
        <v>0</v>
      </c>
      <c r="BH8" s="34">
        <f t="shared" si="10"/>
        <v>0</v>
      </c>
      <c r="BI8" s="34">
        <f t="shared" si="10"/>
        <v>0</v>
      </c>
      <c r="BJ8" s="34">
        <f t="shared" si="10"/>
        <v>0</v>
      </c>
      <c r="BK8" s="34">
        <f t="shared" si="10"/>
        <v>9</v>
      </c>
      <c r="BL8" s="34">
        <f t="shared" si="10"/>
        <v>0</v>
      </c>
      <c r="BM8" s="34">
        <f t="shared" si="10"/>
        <v>0</v>
      </c>
      <c r="BN8" s="34">
        <f t="shared" si="10"/>
        <v>0</v>
      </c>
      <c r="BO8" s="34">
        <f t="shared" si="10"/>
        <v>0</v>
      </c>
      <c r="BP8" s="34">
        <f t="shared" si="10"/>
        <v>0</v>
      </c>
      <c r="BQ8" s="34">
        <f t="shared" si="10"/>
        <v>0</v>
      </c>
      <c r="BR8" s="34">
        <f t="shared" si="10"/>
        <v>0</v>
      </c>
      <c r="BS8" s="34">
        <f t="shared" si="10"/>
        <v>0</v>
      </c>
      <c r="BT8" s="69">
        <f t="shared" si="2"/>
        <v>11</v>
      </c>
    </row>
    <row r="9" spans="1:76" ht="14.25" customHeight="1" x14ac:dyDescent="0.2">
      <c r="A9" s="8" t="s">
        <v>127</v>
      </c>
      <c r="B9" s="55">
        <v>6</v>
      </c>
      <c r="C9" s="79" t="s">
        <v>70</v>
      </c>
      <c r="D9" s="6" t="s">
        <v>71</v>
      </c>
      <c r="E9" s="6" t="s">
        <v>72</v>
      </c>
      <c r="F9" s="10">
        <v>23</v>
      </c>
      <c r="G9" s="7" t="s">
        <v>177</v>
      </c>
      <c r="H9" s="10">
        <v>1</v>
      </c>
      <c r="I9" s="10">
        <v>39</v>
      </c>
      <c r="J9" s="78" t="str">
        <f>VLOOKUP(I9,用途!$B$2:$C$48,2,1)</f>
        <v>(16)　イ</v>
      </c>
      <c r="K9" s="10">
        <v>0</v>
      </c>
      <c r="L9" s="10">
        <v>0</v>
      </c>
      <c r="M9" s="10">
        <v>2</v>
      </c>
      <c r="N9" s="6" t="s">
        <v>165</v>
      </c>
      <c r="O9" s="6">
        <v>0</v>
      </c>
      <c r="P9" s="10">
        <v>1</v>
      </c>
      <c r="Q9" s="6" t="s">
        <v>185</v>
      </c>
      <c r="R9" s="10">
        <v>1</v>
      </c>
      <c r="S9" s="10">
        <v>0</v>
      </c>
      <c r="T9" s="10">
        <v>0</v>
      </c>
      <c r="U9" s="10">
        <v>0</v>
      </c>
      <c r="V9" s="25"/>
      <c r="W9" s="33" t="s">
        <v>417</v>
      </c>
      <c r="X9" s="50" t="s">
        <v>420</v>
      </c>
      <c r="Y9" s="34">
        <f t="shared" ref="Y9:AL9" si="11">COUNTIFS($I$4:$I$355,Y$2,$O$4:$O$355,0,$F$4:$F$355,"&gt;=21",$F$4:$F$355,"&lt;=27")</f>
        <v>0</v>
      </c>
      <c r="Z9" s="34">
        <f t="shared" si="11"/>
        <v>0</v>
      </c>
      <c r="AA9" s="34">
        <f t="shared" si="11"/>
        <v>0</v>
      </c>
      <c r="AB9" s="34">
        <f t="shared" si="11"/>
        <v>0</v>
      </c>
      <c r="AC9" s="34">
        <f t="shared" si="11"/>
        <v>0</v>
      </c>
      <c r="AD9" s="34">
        <f t="shared" si="11"/>
        <v>0</v>
      </c>
      <c r="AE9" s="34">
        <f t="shared" si="11"/>
        <v>0</v>
      </c>
      <c r="AF9" s="34">
        <f t="shared" si="11"/>
        <v>0</v>
      </c>
      <c r="AG9" s="34">
        <f t="shared" si="11"/>
        <v>2</v>
      </c>
      <c r="AH9" s="34">
        <f t="shared" si="11"/>
        <v>4</v>
      </c>
      <c r="AI9" s="34">
        <f t="shared" si="11"/>
        <v>1</v>
      </c>
      <c r="AJ9" s="34">
        <f t="shared" si="11"/>
        <v>0</v>
      </c>
      <c r="AK9" s="34">
        <f t="shared" si="11"/>
        <v>0</v>
      </c>
      <c r="AL9" s="34">
        <f t="shared" si="11"/>
        <v>0</v>
      </c>
      <c r="AM9" s="35"/>
      <c r="AN9" s="35"/>
      <c r="AO9" s="35"/>
      <c r="AP9" s="35"/>
      <c r="AQ9" s="34">
        <f>COUNTIFS($I$4:$I$355,AQ$2,$O$4:$O$355,0,$F$4:$F$355,"&gt;=21",$F$4:$F$355,"&lt;=27")</f>
        <v>0</v>
      </c>
      <c r="AR9" s="35"/>
      <c r="AS9" s="35"/>
      <c r="AT9" s="35"/>
      <c r="AU9" s="35"/>
      <c r="AV9" s="34">
        <f t="shared" ref="AV9:BS9" si="12">COUNTIFS($I$4:$I$355,AV$2,$O$4:$O$355,0,$F$4:$F$355,"&gt;=21",$F$4:$F$355,"&lt;=27")</f>
        <v>0</v>
      </c>
      <c r="AW9" s="34">
        <f t="shared" si="12"/>
        <v>0</v>
      </c>
      <c r="AX9" s="34">
        <f t="shared" si="12"/>
        <v>0</v>
      </c>
      <c r="AY9" s="34">
        <f t="shared" si="12"/>
        <v>0</v>
      </c>
      <c r="AZ9" s="34">
        <f t="shared" si="12"/>
        <v>0</v>
      </c>
      <c r="BA9" s="34">
        <f t="shared" si="12"/>
        <v>0</v>
      </c>
      <c r="BB9" s="34">
        <f t="shared" si="12"/>
        <v>0</v>
      </c>
      <c r="BC9" s="34">
        <f t="shared" si="12"/>
        <v>0</v>
      </c>
      <c r="BD9" s="34">
        <f t="shared" si="12"/>
        <v>0</v>
      </c>
      <c r="BE9" s="34">
        <f t="shared" si="12"/>
        <v>0</v>
      </c>
      <c r="BF9" s="34">
        <f t="shared" si="12"/>
        <v>0</v>
      </c>
      <c r="BG9" s="34">
        <f t="shared" si="12"/>
        <v>0</v>
      </c>
      <c r="BH9" s="34">
        <f t="shared" si="12"/>
        <v>0</v>
      </c>
      <c r="BI9" s="34">
        <f t="shared" si="12"/>
        <v>0</v>
      </c>
      <c r="BJ9" s="34">
        <f t="shared" si="12"/>
        <v>0</v>
      </c>
      <c r="BK9" s="34">
        <f t="shared" si="12"/>
        <v>7</v>
      </c>
      <c r="BL9" s="34">
        <f t="shared" si="12"/>
        <v>0</v>
      </c>
      <c r="BM9" s="34">
        <f t="shared" si="12"/>
        <v>0</v>
      </c>
      <c r="BN9" s="34">
        <f t="shared" si="12"/>
        <v>0</v>
      </c>
      <c r="BO9" s="34">
        <f t="shared" si="12"/>
        <v>0</v>
      </c>
      <c r="BP9" s="34">
        <f t="shared" si="12"/>
        <v>0</v>
      </c>
      <c r="BQ9" s="34">
        <f t="shared" si="12"/>
        <v>0</v>
      </c>
      <c r="BR9" s="34">
        <f t="shared" si="12"/>
        <v>0</v>
      </c>
      <c r="BS9" s="34">
        <f t="shared" si="12"/>
        <v>0</v>
      </c>
      <c r="BT9" s="69">
        <f t="shared" si="2"/>
        <v>14</v>
      </c>
    </row>
    <row r="10" spans="1:76" ht="14.25" customHeight="1" x14ac:dyDescent="0.2">
      <c r="A10" s="8" t="s">
        <v>127</v>
      </c>
      <c r="B10" s="55">
        <v>7</v>
      </c>
      <c r="C10" s="79" t="s">
        <v>70</v>
      </c>
      <c r="D10" s="6" t="s">
        <v>71</v>
      </c>
      <c r="E10" s="6" t="s">
        <v>72</v>
      </c>
      <c r="F10" s="10">
        <v>30</v>
      </c>
      <c r="G10" s="7" t="s">
        <v>175</v>
      </c>
      <c r="H10" s="10">
        <v>1</v>
      </c>
      <c r="I10" s="10">
        <v>39</v>
      </c>
      <c r="J10" s="78" t="str">
        <f>VLOOKUP(I10,用途!$B$2:$C$48,2,1)</f>
        <v>(16)　イ</v>
      </c>
      <c r="K10" s="10">
        <v>0</v>
      </c>
      <c r="L10" s="10">
        <v>22</v>
      </c>
      <c r="M10" s="10">
        <v>0</v>
      </c>
      <c r="N10" s="6" t="s">
        <v>165</v>
      </c>
      <c r="O10" s="6">
        <v>0</v>
      </c>
      <c r="P10" s="10">
        <v>1</v>
      </c>
      <c r="Q10" s="6" t="s">
        <v>185</v>
      </c>
      <c r="R10" s="10">
        <v>1</v>
      </c>
      <c r="S10" s="10">
        <v>0</v>
      </c>
      <c r="T10" s="10">
        <v>0</v>
      </c>
      <c r="U10" s="10">
        <v>0</v>
      </c>
      <c r="V10" s="25"/>
      <c r="W10" s="33" t="s">
        <v>412</v>
      </c>
      <c r="X10" s="52"/>
      <c r="Y10" s="34">
        <f t="shared" ref="Y10:AL10" si="13">COUNTIFS($I$4:$I$355,Y$2,$O$4:$O$355,0,$F$4:$F$355,"&gt;=21",$F$4:$F$355,"&lt;=27",$R$4:$R$355,"&gt;=1",$R$4:$R$355,"&lt;=3")</f>
        <v>0</v>
      </c>
      <c r="Z10" s="34">
        <f t="shared" si="13"/>
        <v>0</v>
      </c>
      <c r="AA10" s="34">
        <f t="shared" si="13"/>
        <v>0</v>
      </c>
      <c r="AB10" s="34">
        <f t="shared" si="13"/>
        <v>0</v>
      </c>
      <c r="AC10" s="34">
        <f t="shared" si="13"/>
        <v>0</v>
      </c>
      <c r="AD10" s="34">
        <f t="shared" si="13"/>
        <v>0</v>
      </c>
      <c r="AE10" s="34">
        <f t="shared" si="13"/>
        <v>0</v>
      </c>
      <c r="AF10" s="34">
        <f t="shared" si="13"/>
        <v>0</v>
      </c>
      <c r="AG10" s="34">
        <f t="shared" si="13"/>
        <v>2</v>
      </c>
      <c r="AH10" s="34">
        <f t="shared" si="13"/>
        <v>4</v>
      </c>
      <c r="AI10" s="34">
        <f t="shared" si="13"/>
        <v>1</v>
      </c>
      <c r="AJ10" s="34">
        <f t="shared" si="13"/>
        <v>0</v>
      </c>
      <c r="AK10" s="34">
        <f t="shared" si="13"/>
        <v>0</v>
      </c>
      <c r="AL10" s="34">
        <f t="shared" si="13"/>
        <v>0</v>
      </c>
      <c r="AM10" s="35"/>
      <c r="AN10" s="35"/>
      <c r="AO10" s="35"/>
      <c r="AP10" s="35"/>
      <c r="AQ10" s="34">
        <f>COUNTIFS($I$4:$I$355,AQ$2,$O$4:$O$355,0,$F$4:$F$355,"&gt;=21",$F$4:$F$355,"&lt;=27",$R$4:$R$355,"&gt;=1",$R$4:$R$355,"&lt;=3")</f>
        <v>0</v>
      </c>
      <c r="AR10" s="35"/>
      <c r="AS10" s="35"/>
      <c r="AT10" s="35"/>
      <c r="AU10" s="35"/>
      <c r="AV10" s="34">
        <f t="shared" ref="AV10:BS10" si="14">COUNTIFS($I$4:$I$355,AV$2,$O$4:$O$355,0,$F$4:$F$355,"&gt;=21",$F$4:$F$355,"&lt;=27",$R$4:$R$355,"&gt;=1",$R$4:$R$355,"&lt;=3")</f>
        <v>0</v>
      </c>
      <c r="AW10" s="34">
        <f t="shared" si="14"/>
        <v>0</v>
      </c>
      <c r="AX10" s="34">
        <f t="shared" si="14"/>
        <v>0</v>
      </c>
      <c r="AY10" s="34">
        <f t="shared" si="14"/>
        <v>0</v>
      </c>
      <c r="AZ10" s="34">
        <f t="shared" si="14"/>
        <v>0</v>
      </c>
      <c r="BA10" s="34">
        <f t="shared" si="14"/>
        <v>0</v>
      </c>
      <c r="BB10" s="34">
        <f t="shared" si="14"/>
        <v>0</v>
      </c>
      <c r="BC10" s="34">
        <f t="shared" si="14"/>
        <v>0</v>
      </c>
      <c r="BD10" s="34">
        <f t="shared" si="14"/>
        <v>0</v>
      </c>
      <c r="BE10" s="34">
        <f t="shared" si="14"/>
        <v>0</v>
      </c>
      <c r="BF10" s="34">
        <f t="shared" si="14"/>
        <v>0</v>
      </c>
      <c r="BG10" s="34">
        <f t="shared" si="14"/>
        <v>0</v>
      </c>
      <c r="BH10" s="34">
        <f t="shared" si="14"/>
        <v>0</v>
      </c>
      <c r="BI10" s="34">
        <f t="shared" si="14"/>
        <v>0</v>
      </c>
      <c r="BJ10" s="34">
        <f t="shared" si="14"/>
        <v>0</v>
      </c>
      <c r="BK10" s="34">
        <f t="shared" si="14"/>
        <v>7</v>
      </c>
      <c r="BL10" s="34">
        <f t="shared" si="14"/>
        <v>0</v>
      </c>
      <c r="BM10" s="34">
        <f t="shared" si="14"/>
        <v>0</v>
      </c>
      <c r="BN10" s="34">
        <f t="shared" si="14"/>
        <v>0</v>
      </c>
      <c r="BO10" s="34">
        <f t="shared" si="14"/>
        <v>0</v>
      </c>
      <c r="BP10" s="34">
        <f t="shared" si="14"/>
        <v>0</v>
      </c>
      <c r="BQ10" s="34">
        <f t="shared" si="14"/>
        <v>0</v>
      </c>
      <c r="BR10" s="34">
        <f t="shared" si="14"/>
        <v>0</v>
      </c>
      <c r="BS10" s="34">
        <f t="shared" si="14"/>
        <v>0</v>
      </c>
      <c r="BT10" s="69">
        <f t="shared" si="2"/>
        <v>14</v>
      </c>
    </row>
    <row r="11" spans="1:76" ht="14.25" customHeight="1" x14ac:dyDescent="0.2">
      <c r="A11" s="8" t="s">
        <v>127</v>
      </c>
      <c r="B11" s="55">
        <v>8</v>
      </c>
      <c r="C11" s="79" t="s">
        <v>70</v>
      </c>
      <c r="D11" s="6" t="s">
        <v>71</v>
      </c>
      <c r="E11" s="6" t="s">
        <v>72</v>
      </c>
      <c r="F11" s="10">
        <v>30</v>
      </c>
      <c r="G11" s="7" t="s">
        <v>175</v>
      </c>
      <c r="H11" s="10">
        <v>1</v>
      </c>
      <c r="I11" s="10">
        <v>39</v>
      </c>
      <c r="J11" s="78" t="str">
        <f>VLOOKUP(I11,用途!$B$2:$C$48,2,1)</f>
        <v>(16)　イ</v>
      </c>
      <c r="K11" s="10">
        <v>0</v>
      </c>
      <c r="L11" s="10">
        <v>27</v>
      </c>
      <c r="M11" s="10">
        <v>0</v>
      </c>
      <c r="N11" s="6" t="s">
        <v>165</v>
      </c>
      <c r="O11" s="6">
        <v>0</v>
      </c>
      <c r="P11" s="10">
        <v>1</v>
      </c>
      <c r="Q11" s="6" t="s">
        <v>185</v>
      </c>
      <c r="R11" s="10">
        <v>1</v>
      </c>
      <c r="S11" s="10">
        <v>0</v>
      </c>
      <c r="T11" s="10">
        <v>0</v>
      </c>
      <c r="U11" s="10">
        <v>0</v>
      </c>
      <c r="V11" s="25"/>
      <c r="W11" s="33" t="s">
        <v>418</v>
      </c>
      <c r="X11" s="50">
        <v>28</v>
      </c>
      <c r="Y11" s="34">
        <f t="shared" ref="Y11:AL11" si="15">COUNTIFS($I$4:$I$355,Y$2,$O$4:$O$355,0,$F$4:$F$355,28)</f>
        <v>0</v>
      </c>
      <c r="Z11" s="34">
        <f t="shared" si="15"/>
        <v>0</v>
      </c>
      <c r="AA11" s="34">
        <f t="shared" si="15"/>
        <v>0</v>
      </c>
      <c r="AB11" s="34">
        <f t="shared" si="15"/>
        <v>0</v>
      </c>
      <c r="AC11" s="34">
        <f t="shared" si="15"/>
        <v>0</v>
      </c>
      <c r="AD11" s="34">
        <f t="shared" si="15"/>
        <v>0</v>
      </c>
      <c r="AE11" s="34">
        <f t="shared" si="15"/>
        <v>0</v>
      </c>
      <c r="AF11" s="34">
        <f t="shared" si="15"/>
        <v>0</v>
      </c>
      <c r="AG11" s="34">
        <f t="shared" si="15"/>
        <v>1</v>
      </c>
      <c r="AH11" s="34">
        <f t="shared" si="15"/>
        <v>0</v>
      </c>
      <c r="AI11" s="34">
        <f t="shared" si="15"/>
        <v>0</v>
      </c>
      <c r="AJ11" s="34">
        <f t="shared" si="15"/>
        <v>0</v>
      </c>
      <c r="AK11" s="34">
        <f t="shared" si="15"/>
        <v>0</v>
      </c>
      <c r="AL11" s="34">
        <f t="shared" si="15"/>
        <v>0</v>
      </c>
      <c r="AM11" s="35"/>
      <c r="AN11" s="35"/>
      <c r="AO11" s="35"/>
      <c r="AP11" s="35"/>
      <c r="AQ11" s="34">
        <f>COUNTIFS($I$4:$I$355,AQ$2,$O$4:$O$355,0,$F$4:$F$355,28)</f>
        <v>0</v>
      </c>
      <c r="AR11" s="35"/>
      <c r="AS11" s="35"/>
      <c r="AT11" s="35"/>
      <c r="AU11" s="35"/>
      <c r="AV11" s="34">
        <f t="shared" ref="AV11:BS11" si="16">COUNTIFS($I$4:$I$355,AV$2,$O$4:$O$355,0,$F$4:$F$355,28)</f>
        <v>0</v>
      </c>
      <c r="AW11" s="34">
        <f t="shared" si="16"/>
        <v>0</v>
      </c>
      <c r="AX11" s="34">
        <f t="shared" si="16"/>
        <v>0</v>
      </c>
      <c r="AY11" s="34">
        <f t="shared" si="16"/>
        <v>0</v>
      </c>
      <c r="AZ11" s="34">
        <f t="shared" si="16"/>
        <v>0</v>
      </c>
      <c r="BA11" s="34">
        <f t="shared" si="16"/>
        <v>0</v>
      </c>
      <c r="BB11" s="34">
        <f t="shared" si="16"/>
        <v>0</v>
      </c>
      <c r="BC11" s="34">
        <f t="shared" si="16"/>
        <v>0</v>
      </c>
      <c r="BD11" s="34">
        <f t="shared" si="16"/>
        <v>0</v>
      </c>
      <c r="BE11" s="34">
        <f t="shared" si="16"/>
        <v>0</v>
      </c>
      <c r="BF11" s="34">
        <f t="shared" si="16"/>
        <v>0</v>
      </c>
      <c r="BG11" s="34">
        <f t="shared" si="16"/>
        <v>0</v>
      </c>
      <c r="BH11" s="34">
        <f t="shared" si="16"/>
        <v>0</v>
      </c>
      <c r="BI11" s="34">
        <f t="shared" si="16"/>
        <v>0</v>
      </c>
      <c r="BJ11" s="34">
        <f t="shared" si="16"/>
        <v>0</v>
      </c>
      <c r="BK11" s="34">
        <f t="shared" si="16"/>
        <v>3</v>
      </c>
      <c r="BL11" s="34">
        <f t="shared" si="16"/>
        <v>0</v>
      </c>
      <c r="BM11" s="34">
        <f t="shared" si="16"/>
        <v>0</v>
      </c>
      <c r="BN11" s="34">
        <f t="shared" si="16"/>
        <v>0</v>
      </c>
      <c r="BO11" s="34">
        <f t="shared" si="16"/>
        <v>0</v>
      </c>
      <c r="BP11" s="34">
        <f t="shared" si="16"/>
        <v>0</v>
      </c>
      <c r="BQ11" s="34">
        <f t="shared" si="16"/>
        <v>0</v>
      </c>
      <c r="BR11" s="34">
        <f t="shared" si="16"/>
        <v>0</v>
      </c>
      <c r="BS11" s="34">
        <f t="shared" si="16"/>
        <v>0</v>
      </c>
      <c r="BT11" s="69">
        <f t="shared" si="2"/>
        <v>4</v>
      </c>
      <c r="BU11" s="8">
        <f>SUM(BT7,BT9,BT11)</f>
        <v>29</v>
      </c>
      <c r="BV11" s="56" t="s">
        <v>446</v>
      </c>
      <c r="BW11" s="55">
        <v>3</v>
      </c>
      <c r="BX11" s="55">
        <v>3</v>
      </c>
    </row>
    <row r="12" spans="1:76" ht="14.25" customHeight="1" x14ac:dyDescent="0.2">
      <c r="A12" s="8" t="s">
        <v>127</v>
      </c>
      <c r="B12" s="55">
        <v>9</v>
      </c>
      <c r="C12" s="79" t="s">
        <v>70</v>
      </c>
      <c r="D12" s="6" t="s">
        <v>71</v>
      </c>
      <c r="E12" s="6" t="s">
        <v>72</v>
      </c>
      <c r="F12" s="10">
        <v>23</v>
      </c>
      <c r="G12" s="7" t="s">
        <v>177</v>
      </c>
      <c r="H12" s="10">
        <v>1</v>
      </c>
      <c r="I12" s="10">
        <v>17</v>
      </c>
      <c r="J12" s="78" t="str">
        <f>VLOOKUP(I12,用途!$B$2:$C$48,2,1)</f>
        <v>(4)</v>
      </c>
      <c r="K12" s="10">
        <v>0</v>
      </c>
      <c r="L12" s="10">
        <v>0</v>
      </c>
      <c r="M12" s="10">
        <v>2</v>
      </c>
      <c r="N12" s="6" t="s">
        <v>184</v>
      </c>
      <c r="O12" s="6">
        <v>0</v>
      </c>
      <c r="P12" s="10">
        <v>1</v>
      </c>
      <c r="Q12" s="6" t="s">
        <v>185</v>
      </c>
      <c r="R12" s="10">
        <v>1</v>
      </c>
      <c r="S12" s="10">
        <v>0</v>
      </c>
      <c r="T12" s="10">
        <v>0</v>
      </c>
      <c r="U12" s="10">
        <v>0</v>
      </c>
      <c r="V12" s="25"/>
      <c r="W12" s="33" t="s">
        <v>412</v>
      </c>
      <c r="X12" s="50"/>
      <c r="Y12" s="34">
        <f t="shared" ref="Y12:AL12" si="17">COUNTIFS($I$4:$I$355,Y$2,$O$4:$O$355,0,$F$4:$F$355,28,$R$4:$R$355,"&gt;=1",$R$4:$R$355,"&lt;=3")</f>
        <v>0</v>
      </c>
      <c r="Z12" s="34">
        <f t="shared" si="17"/>
        <v>0</v>
      </c>
      <c r="AA12" s="34">
        <f t="shared" si="17"/>
        <v>0</v>
      </c>
      <c r="AB12" s="34">
        <f t="shared" si="17"/>
        <v>0</v>
      </c>
      <c r="AC12" s="34">
        <f t="shared" si="17"/>
        <v>0</v>
      </c>
      <c r="AD12" s="34">
        <f t="shared" si="17"/>
        <v>0</v>
      </c>
      <c r="AE12" s="34">
        <f t="shared" si="17"/>
        <v>0</v>
      </c>
      <c r="AF12" s="34">
        <f t="shared" si="17"/>
        <v>0</v>
      </c>
      <c r="AG12" s="34">
        <f t="shared" si="17"/>
        <v>1</v>
      </c>
      <c r="AH12" s="34">
        <f t="shared" si="17"/>
        <v>0</v>
      </c>
      <c r="AI12" s="34">
        <f t="shared" si="17"/>
        <v>0</v>
      </c>
      <c r="AJ12" s="34">
        <f t="shared" si="17"/>
        <v>0</v>
      </c>
      <c r="AK12" s="34">
        <f t="shared" si="17"/>
        <v>0</v>
      </c>
      <c r="AL12" s="34">
        <f t="shared" si="17"/>
        <v>0</v>
      </c>
      <c r="AM12" s="35"/>
      <c r="AN12" s="35"/>
      <c r="AO12" s="35"/>
      <c r="AP12" s="35"/>
      <c r="AQ12" s="34">
        <f>COUNTIFS($I$4:$I$355,AQ$2,$O$4:$O$355,0,$F$4:$F$355,28,$R$4:$R$355,"&gt;=1",$R$4:$R$355,"&lt;=3")</f>
        <v>0</v>
      </c>
      <c r="AR12" s="35"/>
      <c r="AS12" s="35"/>
      <c r="AT12" s="35"/>
      <c r="AU12" s="35"/>
      <c r="AV12" s="34">
        <f t="shared" ref="AV12:BS12" si="18">COUNTIFS($I$4:$I$355,AV$2,$O$4:$O$355,0,$F$4:$F$355,28,$R$4:$R$355,"&gt;=1",$R$4:$R$355,"&lt;=3")</f>
        <v>0</v>
      </c>
      <c r="AW12" s="34">
        <f t="shared" si="18"/>
        <v>0</v>
      </c>
      <c r="AX12" s="34">
        <f t="shared" si="18"/>
        <v>0</v>
      </c>
      <c r="AY12" s="34">
        <f t="shared" si="18"/>
        <v>0</v>
      </c>
      <c r="AZ12" s="34">
        <f t="shared" si="18"/>
        <v>0</v>
      </c>
      <c r="BA12" s="34">
        <f t="shared" si="18"/>
        <v>0</v>
      </c>
      <c r="BB12" s="34">
        <f t="shared" si="18"/>
        <v>0</v>
      </c>
      <c r="BC12" s="34">
        <f t="shared" si="18"/>
        <v>0</v>
      </c>
      <c r="BD12" s="34">
        <f t="shared" si="18"/>
        <v>0</v>
      </c>
      <c r="BE12" s="34">
        <f t="shared" si="18"/>
        <v>0</v>
      </c>
      <c r="BF12" s="34">
        <f t="shared" si="18"/>
        <v>0</v>
      </c>
      <c r="BG12" s="34">
        <f t="shared" si="18"/>
        <v>0</v>
      </c>
      <c r="BH12" s="34">
        <f t="shared" si="18"/>
        <v>0</v>
      </c>
      <c r="BI12" s="34">
        <f t="shared" si="18"/>
        <v>0</v>
      </c>
      <c r="BJ12" s="34">
        <f t="shared" si="18"/>
        <v>0</v>
      </c>
      <c r="BK12" s="34">
        <f t="shared" si="18"/>
        <v>3</v>
      </c>
      <c r="BL12" s="34">
        <f t="shared" si="18"/>
        <v>0</v>
      </c>
      <c r="BM12" s="34">
        <f t="shared" si="18"/>
        <v>0</v>
      </c>
      <c r="BN12" s="34">
        <f t="shared" si="18"/>
        <v>0</v>
      </c>
      <c r="BO12" s="34">
        <f t="shared" si="18"/>
        <v>0</v>
      </c>
      <c r="BP12" s="34">
        <f t="shared" si="18"/>
        <v>0</v>
      </c>
      <c r="BQ12" s="34">
        <f t="shared" si="18"/>
        <v>0</v>
      </c>
      <c r="BR12" s="34">
        <f t="shared" si="18"/>
        <v>0</v>
      </c>
      <c r="BS12" s="34">
        <f t="shared" si="18"/>
        <v>0</v>
      </c>
      <c r="BT12" s="69">
        <f t="shared" si="2"/>
        <v>4</v>
      </c>
      <c r="BU12" s="8">
        <f>SUM(BT8,BT10,BT12)</f>
        <v>29</v>
      </c>
    </row>
    <row r="13" spans="1:76" ht="14.25" customHeight="1" x14ac:dyDescent="0.2">
      <c r="A13" s="8" t="s">
        <v>127</v>
      </c>
      <c r="B13" s="55">
        <v>10</v>
      </c>
      <c r="C13" s="79" t="s">
        <v>70</v>
      </c>
      <c r="D13" s="6" t="s">
        <v>71</v>
      </c>
      <c r="E13" s="6" t="s">
        <v>72</v>
      </c>
      <c r="F13" s="10">
        <v>30</v>
      </c>
      <c r="G13" s="7" t="s">
        <v>175</v>
      </c>
      <c r="H13" s="10">
        <v>1</v>
      </c>
      <c r="I13" s="10">
        <v>17</v>
      </c>
      <c r="J13" s="78" t="str">
        <f>VLOOKUP(I13,用途!$B$2:$C$48,2,1)</f>
        <v>(4)</v>
      </c>
      <c r="K13" s="10">
        <v>0</v>
      </c>
      <c r="L13" s="10">
        <v>27</v>
      </c>
      <c r="M13" s="10">
        <v>0</v>
      </c>
      <c r="N13" s="6" t="s">
        <v>184</v>
      </c>
      <c r="O13" s="6">
        <v>0</v>
      </c>
      <c r="P13" s="10">
        <v>1</v>
      </c>
      <c r="Q13" s="6" t="s">
        <v>185</v>
      </c>
      <c r="R13" s="10">
        <v>1</v>
      </c>
      <c r="S13" s="10">
        <v>0</v>
      </c>
      <c r="T13" s="10">
        <v>0</v>
      </c>
      <c r="U13" s="10">
        <v>0</v>
      </c>
      <c r="V13" s="25"/>
      <c r="W13" s="33" t="s">
        <v>419</v>
      </c>
      <c r="X13" s="50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69"/>
      <c r="BV13" s="56" t="s">
        <v>434</v>
      </c>
      <c r="BW13" s="55">
        <f>BT46</f>
        <v>207</v>
      </c>
      <c r="BX13" s="55">
        <f>BT47</f>
        <v>206</v>
      </c>
    </row>
    <row r="14" spans="1:76" ht="14.25" customHeight="1" x14ac:dyDescent="0.2">
      <c r="A14" s="8" t="s">
        <v>127</v>
      </c>
      <c r="B14" s="55">
        <v>11</v>
      </c>
      <c r="C14" s="79" t="s">
        <v>70</v>
      </c>
      <c r="D14" s="6" t="s">
        <v>71</v>
      </c>
      <c r="E14" s="6" t="s">
        <v>72</v>
      </c>
      <c r="F14" s="10">
        <v>30</v>
      </c>
      <c r="G14" s="7" t="s">
        <v>175</v>
      </c>
      <c r="H14" s="10">
        <v>1</v>
      </c>
      <c r="I14" s="10">
        <v>39</v>
      </c>
      <c r="J14" s="78" t="str">
        <f>VLOOKUP(I14,用途!$B$2:$C$48,2,1)</f>
        <v>(16)　イ</v>
      </c>
      <c r="K14" s="10">
        <v>0</v>
      </c>
      <c r="L14" s="10">
        <v>27</v>
      </c>
      <c r="M14" s="10">
        <v>0</v>
      </c>
      <c r="N14" s="6" t="s">
        <v>186</v>
      </c>
      <c r="O14" s="6">
        <v>0</v>
      </c>
      <c r="P14" s="10">
        <v>1</v>
      </c>
      <c r="Q14" s="6" t="s">
        <v>187</v>
      </c>
      <c r="R14" s="10">
        <v>1</v>
      </c>
      <c r="S14" s="10">
        <v>0</v>
      </c>
      <c r="T14" s="10">
        <v>0</v>
      </c>
      <c r="U14" s="10">
        <v>0</v>
      </c>
      <c r="V14" s="25"/>
      <c r="W14" s="33" t="s">
        <v>412</v>
      </c>
      <c r="X14" s="50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69"/>
      <c r="BV14" s="56" t="s">
        <v>435</v>
      </c>
      <c r="BW14" s="55">
        <f>BT15</f>
        <v>29</v>
      </c>
      <c r="BX14" s="55">
        <f>BT16</f>
        <v>29</v>
      </c>
    </row>
    <row r="15" spans="1:76" ht="14.25" customHeight="1" x14ac:dyDescent="0.2">
      <c r="A15" s="8" t="s">
        <v>127</v>
      </c>
      <c r="B15" s="55">
        <v>12</v>
      </c>
      <c r="C15" s="79" t="s">
        <v>70</v>
      </c>
      <c r="D15" s="6" t="s">
        <v>71</v>
      </c>
      <c r="E15" s="6" t="s">
        <v>72</v>
      </c>
      <c r="F15" s="10">
        <v>30</v>
      </c>
      <c r="G15" s="7" t="s">
        <v>175</v>
      </c>
      <c r="H15" s="10">
        <v>1</v>
      </c>
      <c r="I15" s="10">
        <v>39</v>
      </c>
      <c r="J15" s="78" t="str">
        <f>VLOOKUP(I15,用途!$B$2:$C$48,2,1)</f>
        <v>(16)　イ</v>
      </c>
      <c r="K15" s="10">
        <v>0</v>
      </c>
      <c r="L15" s="10">
        <v>26</v>
      </c>
      <c r="M15" s="10">
        <v>0</v>
      </c>
      <c r="N15" s="6" t="s">
        <v>186</v>
      </c>
      <c r="O15" s="6">
        <v>0</v>
      </c>
      <c r="P15" s="10">
        <v>1</v>
      </c>
      <c r="Q15" s="6" t="s">
        <v>187</v>
      </c>
      <c r="R15" s="10">
        <v>1</v>
      </c>
      <c r="S15" s="10">
        <v>0</v>
      </c>
      <c r="T15" s="10">
        <v>0</v>
      </c>
      <c r="U15" s="10">
        <v>0</v>
      </c>
      <c r="V15" s="25"/>
      <c r="W15" s="65" t="s">
        <v>425</v>
      </c>
      <c r="X15" s="58" t="s">
        <v>426</v>
      </c>
      <c r="Y15" s="60">
        <f>SUM(Y7,Y9,Y11,Y13)</f>
        <v>0</v>
      </c>
      <c r="Z15" s="60">
        <f t="shared" ref="Z15:BT15" si="19">SUM(Z7,Z9,Z11,Z13)</f>
        <v>0</v>
      </c>
      <c r="AA15" s="60">
        <f t="shared" si="19"/>
        <v>0</v>
      </c>
      <c r="AB15" s="60">
        <f t="shared" si="19"/>
        <v>0</v>
      </c>
      <c r="AC15" s="60">
        <f t="shared" si="19"/>
        <v>0</v>
      </c>
      <c r="AD15" s="60">
        <f t="shared" si="19"/>
        <v>0</v>
      </c>
      <c r="AE15" s="60">
        <f t="shared" si="19"/>
        <v>0</v>
      </c>
      <c r="AF15" s="60">
        <f t="shared" si="19"/>
        <v>0</v>
      </c>
      <c r="AG15" s="60">
        <f t="shared" si="19"/>
        <v>4</v>
      </c>
      <c r="AH15" s="60">
        <f t="shared" si="19"/>
        <v>4</v>
      </c>
      <c r="AI15" s="60">
        <f t="shared" si="19"/>
        <v>2</v>
      </c>
      <c r="AJ15" s="60">
        <f t="shared" si="19"/>
        <v>0</v>
      </c>
      <c r="AK15" s="60">
        <f t="shared" si="19"/>
        <v>0</v>
      </c>
      <c r="AL15" s="60">
        <f t="shared" si="19"/>
        <v>0</v>
      </c>
      <c r="AM15" s="60">
        <f t="shared" si="19"/>
        <v>0</v>
      </c>
      <c r="AN15" s="60">
        <f t="shared" si="19"/>
        <v>0</v>
      </c>
      <c r="AO15" s="60">
        <f t="shared" si="19"/>
        <v>0</v>
      </c>
      <c r="AP15" s="60">
        <f t="shared" si="19"/>
        <v>0</v>
      </c>
      <c r="AQ15" s="60">
        <f t="shared" si="19"/>
        <v>0</v>
      </c>
      <c r="AR15" s="60">
        <f t="shared" si="19"/>
        <v>0</v>
      </c>
      <c r="AS15" s="60">
        <f t="shared" si="19"/>
        <v>0</v>
      </c>
      <c r="AT15" s="60">
        <f t="shared" si="19"/>
        <v>0</v>
      </c>
      <c r="AU15" s="60">
        <f t="shared" si="19"/>
        <v>0</v>
      </c>
      <c r="AV15" s="60">
        <f t="shared" si="19"/>
        <v>0</v>
      </c>
      <c r="AW15" s="60">
        <f t="shared" si="19"/>
        <v>0</v>
      </c>
      <c r="AX15" s="60">
        <f t="shared" si="19"/>
        <v>0</v>
      </c>
      <c r="AY15" s="60">
        <f t="shared" si="19"/>
        <v>0</v>
      </c>
      <c r="AZ15" s="60">
        <f t="shared" si="19"/>
        <v>0</v>
      </c>
      <c r="BA15" s="60">
        <f t="shared" si="19"/>
        <v>0</v>
      </c>
      <c r="BB15" s="60">
        <f t="shared" si="19"/>
        <v>0</v>
      </c>
      <c r="BC15" s="60">
        <f t="shared" si="19"/>
        <v>0</v>
      </c>
      <c r="BD15" s="60">
        <f t="shared" si="19"/>
        <v>0</v>
      </c>
      <c r="BE15" s="60">
        <f t="shared" si="19"/>
        <v>0</v>
      </c>
      <c r="BF15" s="60">
        <f t="shared" si="19"/>
        <v>0</v>
      </c>
      <c r="BG15" s="60">
        <f t="shared" si="19"/>
        <v>0</v>
      </c>
      <c r="BH15" s="60">
        <f t="shared" si="19"/>
        <v>0</v>
      </c>
      <c r="BI15" s="60">
        <f t="shared" si="19"/>
        <v>0</v>
      </c>
      <c r="BJ15" s="60">
        <f t="shared" si="19"/>
        <v>0</v>
      </c>
      <c r="BK15" s="60">
        <f t="shared" si="19"/>
        <v>19</v>
      </c>
      <c r="BL15" s="60">
        <f t="shared" si="19"/>
        <v>0</v>
      </c>
      <c r="BM15" s="60">
        <f t="shared" si="19"/>
        <v>0</v>
      </c>
      <c r="BN15" s="60">
        <f t="shared" si="19"/>
        <v>0</v>
      </c>
      <c r="BO15" s="60">
        <f t="shared" si="19"/>
        <v>0</v>
      </c>
      <c r="BP15" s="60">
        <f t="shared" si="19"/>
        <v>0</v>
      </c>
      <c r="BQ15" s="60">
        <f t="shared" si="19"/>
        <v>0</v>
      </c>
      <c r="BR15" s="60">
        <f t="shared" si="19"/>
        <v>0</v>
      </c>
      <c r="BS15" s="60">
        <f t="shared" si="19"/>
        <v>0</v>
      </c>
      <c r="BT15" s="57">
        <f t="shared" si="19"/>
        <v>29</v>
      </c>
      <c r="BV15" s="56" t="s">
        <v>433</v>
      </c>
      <c r="BW15" s="55">
        <f>BT101</f>
        <v>100</v>
      </c>
      <c r="BX15" s="55">
        <f>BT102</f>
        <v>76</v>
      </c>
    </row>
    <row r="16" spans="1:76" ht="14.25" customHeight="1" x14ac:dyDescent="0.2">
      <c r="A16" s="8" t="s">
        <v>127</v>
      </c>
      <c r="B16" s="55">
        <v>13</v>
      </c>
      <c r="C16" s="79" t="s">
        <v>70</v>
      </c>
      <c r="D16" s="6" t="s">
        <v>71</v>
      </c>
      <c r="E16" s="6" t="s">
        <v>72</v>
      </c>
      <c r="F16" s="10">
        <v>17</v>
      </c>
      <c r="G16" s="7" t="s">
        <v>174</v>
      </c>
      <c r="H16" s="10">
        <v>3</v>
      </c>
      <c r="I16" s="10">
        <v>39</v>
      </c>
      <c r="J16" s="78" t="str">
        <f>VLOOKUP(I16,用途!$B$2:$C$48,2,1)</f>
        <v>(16)　イ</v>
      </c>
      <c r="K16" s="10">
        <v>0</v>
      </c>
      <c r="L16" s="10">
        <v>0</v>
      </c>
      <c r="M16" s="10">
        <v>0</v>
      </c>
      <c r="N16" s="6" t="s">
        <v>188</v>
      </c>
      <c r="O16" s="6">
        <v>0</v>
      </c>
      <c r="P16" s="10">
        <v>1</v>
      </c>
      <c r="Q16" s="6" t="s">
        <v>188</v>
      </c>
      <c r="R16" s="10">
        <v>1</v>
      </c>
      <c r="S16" s="10">
        <v>0</v>
      </c>
      <c r="T16" s="10">
        <v>0</v>
      </c>
      <c r="U16" s="10">
        <v>0</v>
      </c>
      <c r="V16" s="25"/>
      <c r="W16" s="66"/>
      <c r="X16" s="62" t="s">
        <v>427</v>
      </c>
      <c r="Y16" s="64">
        <f>SUM(Y8,Y10,Y12,Y14)</f>
        <v>0</v>
      </c>
      <c r="Z16" s="64">
        <f t="shared" ref="Z16:BT16" si="20">SUM(Z8,Z10,Z12,Z14)</f>
        <v>0</v>
      </c>
      <c r="AA16" s="64">
        <f t="shared" si="20"/>
        <v>0</v>
      </c>
      <c r="AB16" s="64">
        <f t="shared" si="20"/>
        <v>0</v>
      </c>
      <c r="AC16" s="64">
        <f t="shared" si="20"/>
        <v>0</v>
      </c>
      <c r="AD16" s="64">
        <f t="shared" si="20"/>
        <v>0</v>
      </c>
      <c r="AE16" s="64">
        <f t="shared" si="20"/>
        <v>0</v>
      </c>
      <c r="AF16" s="64">
        <f t="shared" si="20"/>
        <v>0</v>
      </c>
      <c r="AG16" s="64">
        <f t="shared" si="20"/>
        <v>4</v>
      </c>
      <c r="AH16" s="64">
        <f t="shared" si="20"/>
        <v>4</v>
      </c>
      <c r="AI16" s="64">
        <f t="shared" si="20"/>
        <v>2</v>
      </c>
      <c r="AJ16" s="64">
        <f t="shared" si="20"/>
        <v>0</v>
      </c>
      <c r="AK16" s="64">
        <f t="shared" si="20"/>
        <v>0</v>
      </c>
      <c r="AL16" s="64">
        <f t="shared" si="20"/>
        <v>0</v>
      </c>
      <c r="AM16" s="64">
        <f t="shared" si="20"/>
        <v>0</v>
      </c>
      <c r="AN16" s="64">
        <f t="shared" si="20"/>
        <v>0</v>
      </c>
      <c r="AO16" s="64">
        <f t="shared" si="20"/>
        <v>0</v>
      </c>
      <c r="AP16" s="64">
        <f t="shared" si="20"/>
        <v>0</v>
      </c>
      <c r="AQ16" s="64">
        <f t="shared" si="20"/>
        <v>0</v>
      </c>
      <c r="AR16" s="64">
        <f t="shared" si="20"/>
        <v>0</v>
      </c>
      <c r="AS16" s="64">
        <f t="shared" si="20"/>
        <v>0</v>
      </c>
      <c r="AT16" s="64">
        <f t="shared" si="20"/>
        <v>0</v>
      </c>
      <c r="AU16" s="64">
        <f t="shared" si="20"/>
        <v>0</v>
      </c>
      <c r="AV16" s="64">
        <f t="shared" si="20"/>
        <v>0</v>
      </c>
      <c r="AW16" s="64">
        <f t="shared" si="20"/>
        <v>0</v>
      </c>
      <c r="AX16" s="64">
        <f t="shared" si="20"/>
        <v>0</v>
      </c>
      <c r="AY16" s="64">
        <f t="shared" si="20"/>
        <v>0</v>
      </c>
      <c r="AZ16" s="64">
        <f t="shared" si="20"/>
        <v>0</v>
      </c>
      <c r="BA16" s="64">
        <f t="shared" si="20"/>
        <v>0</v>
      </c>
      <c r="BB16" s="64">
        <f t="shared" si="20"/>
        <v>0</v>
      </c>
      <c r="BC16" s="64">
        <f t="shared" si="20"/>
        <v>0</v>
      </c>
      <c r="BD16" s="64">
        <f t="shared" si="20"/>
        <v>0</v>
      </c>
      <c r="BE16" s="64">
        <f t="shared" si="20"/>
        <v>0</v>
      </c>
      <c r="BF16" s="64">
        <f t="shared" si="20"/>
        <v>0</v>
      </c>
      <c r="BG16" s="64">
        <f t="shared" si="20"/>
        <v>0</v>
      </c>
      <c r="BH16" s="64">
        <f t="shared" si="20"/>
        <v>0</v>
      </c>
      <c r="BI16" s="64">
        <f t="shared" si="20"/>
        <v>0</v>
      </c>
      <c r="BJ16" s="64">
        <f t="shared" si="20"/>
        <v>0</v>
      </c>
      <c r="BK16" s="64">
        <f t="shared" si="20"/>
        <v>19</v>
      </c>
      <c r="BL16" s="64">
        <f t="shared" si="20"/>
        <v>0</v>
      </c>
      <c r="BM16" s="64">
        <f t="shared" si="20"/>
        <v>0</v>
      </c>
      <c r="BN16" s="64">
        <f t="shared" si="20"/>
        <v>0</v>
      </c>
      <c r="BO16" s="64">
        <f t="shared" si="20"/>
        <v>0</v>
      </c>
      <c r="BP16" s="64">
        <f t="shared" si="20"/>
        <v>0</v>
      </c>
      <c r="BQ16" s="64">
        <f t="shared" si="20"/>
        <v>0</v>
      </c>
      <c r="BR16" s="64">
        <f t="shared" si="20"/>
        <v>0</v>
      </c>
      <c r="BS16" s="64">
        <f t="shared" si="20"/>
        <v>0</v>
      </c>
      <c r="BT16" s="61">
        <f t="shared" si="20"/>
        <v>29</v>
      </c>
      <c r="BV16" s="72" t="s">
        <v>432</v>
      </c>
      <c r="BW16" s="73">
        <f>SUM(BW13:BW15)</f>
        <v>336</v>
      </c>
      <c r="BX16" s="73">
        <f>SUM(BX13:BX15)</f>
        <v>311</v>
      </c>
    </row>
    <row r="17" spans="1:72" ht="14.25" customHeight="1" x14ac:dyDescent="0.2">
      <c r="A17" s="8" t="s">
        <v>127</v>
      </c>
      <c r="B17" s="55">
        <v>14</v>
      </c>
      <c r="C17" s="79" t="s">
        <v>70</v>
      </c>
      <c r="D17" s="6" t="s">
        <v>71</v>
      </c>
      <c r="E17" s="6" t="s">
        <v>72</v>
      </c>
      <c r="F17" s="10">
        <v>18</v>
      </c>
      <c r="G17" s="7" t="s">
        <v>174</v>
      </c>
      <c r="H17" s="10">
        <v>3</v>
      </c>
      <c r="I17" s="10">
        <v>39</v>
      </c>
      <c r="J17" s="78" t="str">
        <f>VLOOKUP(I17,用途!$B$2:$C$48,2,1)</f>
        <v>(16)　イ</v>
      </c>
      <c r="K17" s="10">
        <v>0</v>
      </c>
      <c r="L17" s="10">
        <v>0</v>
      </c>
      <c r="M17" s="10">
        <v>0</v>
      </c>
      <c r="N17" s="6" t="s">
        <v>188</v>
      </c>
      <c r="O17" s="6">
        <v>0</v>
      </c>
      <c r="P17" s="10">
        <v>1</v>
      </c>
      <c r="Q17" s="6" t="s">
        <v>188</v>
      </c>
      <c r="R17" s="10">
        <v>1</v>
      </c>
      <c r="S17" s="10">
        <v>0</v>
      </c>
      <c r="T17" s="10">
        <v>0</v>
      </c>
      <c r="U17" s="10">
        <v>0</v>
      </c>
      <c r="V17" s="25"/>
      <c r="W17" s="27"/>
      <c r="X17" s="29"/>
      <c r="BT17" s="70"/>
    </row>
    <row r="18" spans="1:72" ht="14.25" customHeight="1" x14ac:dyDescent="0.2">
      <c r="A18" s="8" t="s">
        <v>127</v>
      </c>
      <c r="B18" s="55">
        <v>15</v>
      </c>
      <c r="C18" s="79" t="s">
        <v>70</v>
      </c>
      <c r="D18" s="6" t="s">
        <v>71</v>
      </c>
      <c r="E18" s="6" t="s">
        <v>72</v>
      </c>
      <c r="F18" s="10">
        <v>12</v>
      </c>
      <c r="G18" s="7" t="s">
        <v>179</v>
      </c>
      <c r="H18" s="10">
        <v>1</v>
      </c>
      <c r="I18" s="10">
        <v>19</v>
      </c>
      <c r="J18" s="78" t="str">
        <f>VLOOKUP(I18,用途!$B$2:$C$48,2,1)</f>
        <v>(5)　ロ</v>
      </c>
      <c r="K18" s="10">
        <v>0</v>
      </c>
      <c r="L18" s="10">
        <v>0</v>
      </c>
      <c r="M18" s="10">
        <v>0</v>
      </c>
      <c r="N18" s="6" t="s">
        <v>189</v>
      </c>
      <c r="O18" s="6">
        <v>0</v>
      </c>
      <c r="P18" s="10">
        <v>1</v>
      </c>
      <c r="Q18" s="6" t="s">
        <v>189</v>
      </c>
      <c r="R18" s="10">
        <v>1</v>
      </c>
      <c r="S18" s="10">
        <v>0</v>
      </c>
      <c r="T18" s="10">
        <v>0</v>
      </c>
      <c r="U18" s="10">
        <v>0</v>
      </c>
      <c r="V18" s="25"/>
      <c r="W18" s="39">
        <v>5</v>
      </c>
      <c r="X18" s="45">
        <v>6</v>
      </c>
      <c r="Y18" s="31">
        <f t="shared" ref="Y18:AL18" si="21">COUNTIFS($I$4:$I$355,Y$2,$O$4:$O$355,0,$F$4:$F$355,6)</f>
        <v>0</v>
      </c>
      <c r="Z18" s="31">
        <f t="shared" si="21"/>
        <v>0</v>
      </c>
      <c r="AA18" s="31">
        <f t="shared" si="21"/>
        <v>0</v>
      </c>
      <c r="AB18" s="31">
        <f t="shared" si="21"/>
        <v>0</v>
      </c>
      <c r="AC18" s="31">
        <f t="shared" si="21"/>
        <v>0</v>
      </c>
      <c r="AD18" s="31">
        <f t="shared" si="21"/>
        <v>0</v>
      </c>
      <c r="AE18" s="31">
        <f t="shared" si="21"/>
        <v>0</v>
      </c>
      <c r="AF18" s="31">
        <f t="shared" si="21"/>
        <v>0</v>
      </c>
      <c r="AG18" s="31">
        <f t="shared" si="21"/>
        <v>0</v>
      </c>
      <c r="AH18" s="31">
        <f t="shared" si="21"/>
        <v>0</v>
      </c>
      <c r="AI18" s="31">
        <f t="shared" si="21"/>
        <v>0</v>
      </c>
      <c r="AJ18" s="31">
        <f t="shared" si="21"/>
        <v>0</v>
      </c>
      <c r="AK18" s="31">
        <f t="shared" si="21"/>
        <v>0</v>
      </c>
      <c r="AL18" s="31">
        <f t="shared" si="21"/>
        <v>0</v>
      </c>
      <c r="AM18" s="31"/>
      <c r="AN18" s="31"/>
      <c r="AO18" s="31"/>
      <c r="AP18" s="31"/>
      <c r="AQ18" s="31">
        <f>COUNTIFS($I$4:$I$355,AQ$2,$O$4:$O$355,0,$F$4:$F$355,6)</f>
        <v>0</v>
      </c>
      <c r="AR18" s="31"/>
      <c r="AS18" s="31"/>
      <c r="AT18" s="31"/>
      <c r="AU18" s="31"/>
      <c r="AV18" s="31">
        <f t="shared" ref="AV18:BS18" si="22">COUNTIFS($I$4:$I$355,AV$2,$O$4:$O$355,0,$F$4:$F$355,6)</f>
        <v>0</v>
      </c>
      <c r="AW18" s="31">
        <f t="shared" si="22"/>
        <v>0</v>
      </c>
      <c r="AX18" s="31">
        <f t="shared" si="22"/>
        <v>0</v>
      </c>
      <c r="AY18" s="31">
        <f t="shared" si="22"/>
        <v>0</v>
      </c>
      <c r="AZ18" s="31">
        <f t="shared" si="22"/>
        <v>0</v>
      </c>
      <c r="BA18" s="31">
        <f t="shared" si="22"/>
        <v>0</v>
      </c>
      <c r="BB18" s="31">
        <f t="shared" si="22"/>
        <v>0</v>
      </c>
      <c r="BC18" s="31">
        <f t="shared" si="22"/>
        <v>0</v>
      </c>
      <c r="BD18" s="31">
        <f t="shared" si="22"/>
        <v>0</v>
      </c>
      <c r="BE18" s="31">
        <f t="shared" si="22"/>
        <v>0</v>
      </c>
      <c r="BF18" s="31">
        <f t="shared" si="22"/>
        <v>0</v>
      </c>
      <c r="BG18" s="31">
        <f t="shared" si="22"/>
        <v>0</v>
      </c>
      <c r="BH18" s="31">
        <f t="shared" si="22"/>
        <v>0</v>
      </c>
      <c r="BI18" s="31">
        <f t="shared" si="22"/>
        <v>0</v>
      </c>
      <c r="BJ18" s="31">
        <f t="shared" si="22"/>
        <v>0</v>
      </c>
      <c r="BK18" s="31">
        <f t="shared" si="22"/>
        <v>1</v>
      </c>
      <c r="BL18" s="31">
        <f t="shared" si="22"/>
        <v>0</v>
      </c>
      <c r="BM18" s="31">
        <f t="shared" si="22"/>
        <v>0</v>
      </c>
      <c r="BN18" s="31">
        <f t="shared" si="22"/>
        <v>0</v>
      </c>
      <c r="BO18" s="31">
        <f t="shared" si="22"/>
        <v>0</v>
      </c>
      <c r="BP18" s="31">
        <f t="shared" si="22"/>
        <v>0</v>
      </c>
      <c r="BQ18" s="31">
        <f t="shared" si="22"/>
        <v>0</v>
      </c>
      <c r="BR18" s="31">
        <f t="shared" si="22"/>
        <v>0</v>
      </c>
      <c r="BS18" s="31">
        <f t="shared" si="22"/>
        <v>0</v>
      </c>
      <c r="BT18" s="57">
        <f>SUM(Y18:BS18)</f>
        <v>1</v>
      </c>
    </row>
    <row r="19" spans="1:72" ht="14.25" customHeight="1" x14ac:dyDescent="0.2">
      <c r="A19" s="8" t="s">
        <v>127</v>
      </c>
      <c r="B19" s="55">
        <v>16</v>
      </c>
      <c r="C19" s="79" t="s">
        <v>70</v>
      </c>
      <c r="D19" s="6" t="s">
        <v>71</v>
      </c>
      <c r="E19" s="6" t="s">
        <v>72</v>
      </c>
      <c r="F19" s="10">
        <v>30</v>
      </c>
      <c r="G19" s="7" t="s">
        <v>175</v>
      </c>
      <c r="H19" s="10">
        <v>1</v>
      </c>
      <c r="I19" s="10">
        <v>19</v>
      </c>
      <c r="J19" s="78" t="str">
        <f>VLOOKUP(I19,用途!$B$2:$C$48,2,1)</f>
        <v>(5)　ロ</v>
      </c>
      <c r="K19" s="10">
        <v>0</v>
      </c>
      <c r="L19" s="10">
        <v>22</v>
      </c>
      <c r="M19" s="10">
        <v>0</v>
      </c>
      <c r="N19" s="6" t="s">
        <v>190</v>
      </c>
      <c r="O19" s="6">
        <v>0</v>
      </c>
      <c r="P19" s="10">
        <v>1</v>
      </c>
      <c r="Q19" s="6" t="s">
        <v>191</v>
      </c>
      <c r="R19" s="10">
        <v>1</v>
      </c>
      <c r="S19" s="10">
        <v>0</v>
      </c>
      <c r="T19" s="10">
        <v>0</v>
      </c>
      <c r="U19" s="10">
        <v>0</v>
      </c>
      <c r="V19" s="25"/>
      <c r="W19" s="33" t="s">
        <v>412</v>
      </c>
      <c r="X19" s="52"/>
      <c r="Y19" s="34">
        <f t="shared" ref="Y19:AL19" si="23">COUNTIFS($I$4:$I$355,Y$2,$O$4:$O$355,0,$F$4:$F$355,6,$R$4:$R$355,"&gt;=1",$R$4:$R$355,"&lt;=3")</f>
        <v>0</v>
      </c>
      <c r="Z19" s="34">
        <f t="shared" si="23"/>
        <v>0</v>
      </c>
      <c r="AA19" s="34">
        <f t="shared" si="23"/>
        <v>0</v>
      </c>
      <c r="AB19" s="34">
        <f t="shared" si="23"/>
        <v>0</v>
      </c>
      <c r="AC19" s="34">
        <f t="shared" si="23"/>
        <v>0</v>
      </c>
      <c r="AD19" s="34">
        <f t="shared" si="23"/>
        <v>0</v>
      </c>
      <c r="AE19" s="34">
        <f t="shared" si="23"/>
        <v>0</v>
      </c>
      <c r="AF19" s="34">
        <f t="shared" si="23"/>
        <v>0</v>
      </c>
      <c r="AG19" s="34">
        <f t="shared" si="23"/>
        <v>0</v>
      </c>
      <c r="AH19" s="34">
        <f t="shared" si="23"/>
        <v>0</v>
      </c>
      <c r="AI19" s="34">
        <f t="shared" si="23"/>
        <v>0</v>
      </c>
      <c r="AJ19" s="34">
        <f t="shared" si="23"/>
        <v>0</v>
      </c>
      <c r="AK19" s="34">
        <f t="shared" si="23"/>
        <v>0</v>
      </c>
      <c r="AL19" s="34">
        <f t="shared" si="23"/>
        <v>0</v>
      </c>
      <c r="AM19" s="34"/>
      <c r="AN19" s="34"/>
      <c r="AO19" s="34"/>
      <c r="AP19" s="34"/>
      <c r="AQ19" s="34">
        <f>COUNTIFS($I$4:$I$355,AQ$2,$O$4:$O$355,0,$F$4:$F$355,6,$R$4:$R$355,"&gt;=1",$R$4:$R$355,"&lt;=3")</f>
        <v>0</v>
      </c>
      <c r="AR19" s="34"/>
      <c r="AS19" s="34"/>
      <c r="AT19" s="34"/>
      <c r="AU19" s="34"/>
      <c r="AV19" s="34">
        <f t="shared" ref="AV19:BS19" si="24">COUNTIFS($I$4:$I$355,AV$2,$O$4:$O$355,0,$F$4:$F$355,6,$R$4:$R$355,"&gt;=1",$R$4:$R$355,"&lt;=3")</f>
        <v>0</v>
      </c>
      <c r="AW19" s="34">
        <f t="shared" si="24"/>
        <v>0</v>
      </c>
      <c r="AX19" s="34">
        <f t="shared" si="24"/>
        <v>0</v>
      </c>
      <c r="AY19" s="34">
        <f t="shared" si="24"/>
        <v>0</v>
      </c>
      <c r="AZ19" s="34">
        <f t="shared" si="24"/>
        <v>0</v>
      </c>
      <c r="BA19" s="34">
        <f t="shared" si="24"/>
        <v>0</v>
      </c>
      <c r="BB19" s="34">
        <f t="shared" si="24"/>
        <v>0</v>
      </c>
      <c r="BC19" s="34">
        <f t="shared" si="24"/>
        <v>0</v>
      </c>
      <c r="BD19" s="34">
        <f t="shared" si="24"/>
        <v>0</v>
      </c>
      <c r="BE19" s="34">
        <f t="shared" si="24"/>
        <v>0</v>
      </c>
      <c r="BF19" s="34">
        <f t="shared" si="24"/>
        <v>0</v>
      </c>
      <c r="BG19" s="34">
        <f t="shared" si="24"/>
        <v>0</v>
      </c>
      <c r="BH19" s="34">
        <f t="shared" si="24"/>
        <v>0</v>
      </c>
      <c r="BI19" s="34">
        <f t="shared" si="24"/>
        <v>0</v>
      </c>
      <c r="BJ19" s="34">
        <f t="shared" si="24"/>
        <v>0</v>
      </c>
      <c r="BK19" s="34">
        <f t="shared" si="24"/>
        <v>1</v>
      </c>
      <c r="BL19" s="34">
        <f t="shared" si="24"/>
        <v>0</v>
      </c>
      <c r="BM19" s="34">
        <f t="shared" si="24"/>
        <v>0</v>
      </c>
      <c r="BN19" s="34">
        <f t="shared" si="24"/>
        <v>0</v>
      </c>
      <c r="BO19" s="34">
        <f t="shared" si="24"/>
        <v>0</v>
      </c>
      <c r="BP19" s="34">
        <f t="shared" si="24"/>
        <v>0</v>
      </c>
      <c r="BQ19" s="34">
        <f t="shared" si="24"/>
        <v>0</v>
      </c>
      <c r="BR19" s="34">
        <f t="shared" si="24"/>
        <v>0</v>
      </c>
      <c r="BS19" s="34">
        <f t="shared" si="24"/>
        <v>0</v>
      </c>
      <c r="BT19" s="69">
        <f t="shared" ref="BT19:BT45" si="25">SUM(Y19:BS19)</f>
        <v>1</v>
      </c>
    </row>
    <row r="20" spans="1:72" ht="14.25" customHeight="1" x14ac:dyDescent="0.2">
      <c r="A20" s="8" t="s">
        <v>127</v>
      </c>
      <c r="B20" s="55">
        <v>17</v>
      </c>
      <c r="C20" s="79" t="s">
        <v>70</v>
      </c>
      <c r="D20" s="6" t="s">
        <v>71</v>
      </c>
      <c r="E20" s="6" t="s">
        <v>72</v>
      </c>
      <c r="F20" s="10">
        <v>30</v>
      </c>
      <c r="G20" s="7" t="s">
        <v>175</v>
      </c>
      <c r="H20" s="10">
        <v>1</v>
      </c>
      <c r="I20" s="10">
        <v>39</v>
      </c>
      <c r="J20" s="78" t="str">
        <f>VLOOKUP(I20,用途!$B$2:$C$48,2,1)</f>
        <v>(16)　イ</v>
      </c>
      <c r="K20" s="10">
        <v>0</v>
      </c>
      <c r="L20" s="10">
        <v>22</v>
      </c>
      <c r="M20" s="10">
        <v>0</v>
      </c>
      <c r="N20" s="6" t="s">
        <v>192</v>
      </c>
      <c r="O20" s="6">
        <v>0</v>
      </c>
      <c r="P20" s="10">
        <v>1</v>
      </c>
      <c r="Q20" s="6" t="s">
        <v>193</v>
      </c>
      <c r="R20" s="10">
        <v>1</v>
      </c>
      <c r="S20" s="10">
        <v>0</v>
      </c>
      <c r="T20" s="10">
        <v>0</v>
      </c>
      <c r="U20" s="10">
        <v>0</v>
      </c>
      <c r="V20" s="25"/>
      <c r="W20" s="40">
        <v>5</v>
      </c>
      <c r="X20" s="52">
        <v>7</v>
      </c>
      <c r="Y20" s="34">
        <f t="shared" ref="Y20:AL20" si="26">COUNTIFS($I$4:$I$355,Y$2,$O$4:$O$355,0,$F$4:$F$355,7)</f>
        <v>0</v>
      </c>
      <c r="Z20" s="34">
        <f t="shared" si="26"/>
        <v>0</v>
      </c>
      <c r="AA20" s="34">
        <f t="shared" si="26"/>
        <v>0</v>
      </c>
      <c r="AB20" s="34">
        <f t="shared" si="26"/>
        <v>0</v>
      </c>
      <c r="AC20" s="34">
        <f t="shared" si="26"/>
        <v>0</v>
      </c>
      <c r="AD20" s="34">
        <f t="shared" si="26"/>
        <v>0</v>
      </c>
      <c r="AE20" s="34">
        <f t="shared" si="26"/>
        <v>0</v>
      </c>
      <c r="AF20" s="34">
        <f t="shared" si="26"/>
        <v>0</v>
      </c>
      <c r="AG20" s="34">
        <f t="shared" si="26"/>
        <v>0</v>
      </c>
      <c r="AH20" s="34">
        <f t="shared" si="26"/>
        <v>0</v>
      </c>
      <c r="AI20" s="34">
        <f t="shared" si="26"/>
        <v>0</v>
      </c>
      <c r="AJ20" s="34">
        <f t="shared" si="26"/>
        <v>0</v>
      </c>
      <c r="AK20" s="34">
        <f t="shared" si="26"/>
        <v>0</v>
      </c>
      <c r="AL20" s="34">
        <f t="shared" si="26"/>
        <v>0</v>
      </c>
      <c r="AM20" s="34"/>
      <c r="AN20" s="34"/>
      <c r="AO20" s="34"/>
      <c r="AP20" s="34"/>
      <c r="AQ20" s="34">
        <f>COUNTIFS($I$4:$I$355,AQ$2,$O$4:$O$355,0,$F$4:$F$355,7)</f>
        <v>0</v>
      </c>
      <c r="AR20" s="34"/>
      <c r="AS20" s="34"/>
      <c r="AT20" s="34"/>
      <c r="AU20" s="34"/>
      <c r="AV20" s="34">
        <f t="shared" ref="AV20:BS20" si="27">COUNTIFS($I$4:$I$355,AV$2,$O$4:$O$355,0,$F$4:$F$355,7)</f>
        <v>0</v>
      </c>
      <c r="AW20" s="34">
        <f t="shared" si="27"/>
        <v>0</v>
      </c>
      <c r="AX20" s="34">
        <f t="shared" si="27"/>
        <v>0</v>
      </c>
      <c r="AY20" s="34">
        <f t="shared" si="27"/>
        <v>0</v>
      </c>
      <c r="AZ20" s="34">
        <f t="shared" si="27"/>
        <v>0</v>
      </c>
      <c r="BA20" s="34">
        <f t="shared" si="27"/>
        <v>0</v>
      </c>
      <c r="BB20" s="34">
        <f t="shared" si="27"/>
        <v>0</v>
      </c>
      <c r="BC20" s="34">
        <f t="shared" si="27"/>
        <v>0</v>
      </c>
      <c r="BD20" s="34">
        <f t="shared" si="27"/>
        <v>0</v>
      </c>
      <c r="BE20" s="34">
        <f t="shared" si="27"/>
        <v>0</v>
      </c>
      <c r="BF20" s="34">
        <f t="shared" si="27"/>
        <v>0</v>
      </c>
      <c r="BG20" s="34">
        <f t="shared" si="27"/>
        <v>0</v>
      </c>
      <c r="BH20" s="34">
        <f t="shared" si="27"/>
        <v>0</v>
      </c>
      <c r="BI20" s="34">
        <f t="shared" si="27"/>
        <v>0</v>
      </c>
      <c r="BJ20" s="34">
        <f t="shared" si="27"/>
        <v>0</v>
      </c>
      <c r="BK20" s="34">
        <f t="shared" si="27"/>
        <v>0</v>
      </c>
      <c r="BL20" s="34">
        <f t="shared" si="27"/>
        <v>0</v>
      </c>
      <c r="BM20" s="34">
        <f t="shared" si="27"/>
        <v>0</v>
      </c>
      <c r="BN20" s="34">
        <f t="shared" si="27"/>
        <v>0</v>
      </c>
      <c r="BO20" s="34">
        <f t="shared" si="27"/>
        <v>0</v>
      </c>
      <c r="BP20" s="34">
        <f t="shared" si="27"/>
        <v>0</v>
      </c>
      <c r="BQ20" s="34">
        <f t="shared" si="27"/>
        <v>0</v>
      </c>
      <c r="BR20" s="34">
        <f t="shared" si="27"/>
        <v>0</v>
      </c>
      <c r="BS20" s="34">
        <f t="shared" si="27"/>
        <v>0</v>
      </c>
      <c r="BT20" s="69">
        <f t="shared" si="25"/>
        <v>0</v>
      </c>
    </row>
    <row r="21" spans="1:72" ht="14.25" customHeight="1" x14ac:dyDescent="0.2">
      <c r="A21" s="8" t="s">
        <v>127</v>
      </c>
      <c r="B21" s="55">
        <v>18</v>
      </c>
      <c r="C21" s="79" t="s">
        <v>70</v>
      </c>
      <c r="D21" s="6" t="s">
        <v>71</v>
      </c>
      <c r="E21" s="6" t="s">
        <v>72</v>
      </c>
      <c r="F21" s="10">
        <v>18</v>
      </c>
      <c r="G21" s="7" t="s">
        <v>174</v>
      </c>
      <c r="H21" s="10">
        <v>3</v>
      </c>
      <c r="I21" s="10">
        <v>39</v>
      </c>
      <c r="J21" s="78" t="str">
        <f>VLOOKUP(I21,用途!$B$2:$C$48,2,1)</f>
        <v>(16)　イ</v>
      </c>
      <c r="K21" s="10">
        <v>0</v>
      </c>
      <c r="L21" s="10">
        <v>0</v>
      </c>
      <c r="M21" s="10">
        <v>0</v>
      </c>
      <c r="N21" s="6" t="s">
        <v>194</v>
      </c>
      <c r="O21" s="6">
        <v>0</v>
      </c>
      <c r="P21" s="10">
        <v>1</v>
      </c>
      <c r="Q21" s="6" t="s">
        <v>194</v>
      </c>
      <c r="R21" s="10">
        <v>1</v>
      </c>
      <c r="S21" s="10">
        <v>0</v>
      </c>
      <c r="T21" s="10">
        <v>0</v>
      </c>
      <c r="U21" s="10">
        <v>0</v>
      </c>
      <c r="V21" s="25"/>
      <c r="W21" s="33" t="s">
        <v>412</v>
      </c>
      <c r="X21" s="52"/>
      <c r="Y21" s="34">
        <f t="shared" ref="Y21:AL21" si="28">COUNTIFS($I$4:$I$355,Y$2,$O$4:$O$355,0,$F$4:$F$355,7,$R$4:$R$355,"&gt;=1",$R$4:$R$355,"&lt;=3")</f>
        <v>0</v>
      </c>
      <c r="Z21" s="34">
        <f t="shared" si="28"/>
        <v>0</v>
      </c>
      <c r="AA21" s="34">
        <f t="shared" si="28"/>
        <v>0</v>
      </c>
      <c r="AB21" s="34">
        <f t="shared" si="28"/>
        <v>0</v>
      </c>
      <c r="AC21" s="34">
        <f t="shared" si="28"/>
        <v>0</v>
      </c>
      <c r="AD21" s="34">
        <f t="shared" si="28"/>
        <v>0</v>
      </c>
      <c r="AE21" s="34">
        <f t="shared" si="28"/>
        <v>0</v>
      </c>
      <c r="AF21" s="34">
        <f t="shared" si="28"/>
        <v>0</v>
      </c>
      <c r="AG21" s="34">
        <f t="shared" si="28"/>
        <v>0</v>
      </c>
      <c r="AH21" s="34">
        <f t="shared" si="28"/>
        <v>0</v>
      </c>
      <c r="AI21" s="34">
        <f t="shared" si="28"/>
        <v>0</v>
      </c>
      <c r="AJ21" s="34">
        <f t="shared" si="28"/>
        <v>0</v>
      </c>
      <c r="AK21" s="34">
        <f t="shared" si="28"/>
        <v>0</v>
      </c>
      <c r="AL21" s="34">
        <f t="shared" si="28"/>
        <v>0</v>
      </c>
      <c r="AM21" s="34"/>
      <c r="AN21" s="34"/>
      <c r="AO21" s="34"/>
      <c r="AP21" s="34"/>
      <c r="AQ21" s="34">
        <f>COUNTIFS($I$4:$I$355,AQ$2,$O$4:$O$355,0,$F$4:$F$355,7,$R$4:$R$355,"&gt;=1",$R$4:$R$355,"&lt;=3")</f>
        <v>0</v>
      </c>
      <c r="AR21" s="34"/>
      <c r="AS21" s="34"/>
      <c r="AT21" s="34"/>
      <c r="AU21" s="34"/>
      <c r="AV21" s="34">
        <f t="shared" ref="AV21:BS21" si="29">COUNTIFS($I$4:$I$355,AV$2,$O$4:$O$355,0,$F$4:$F$355,7,$R$4:$R$355,"&gt;=1",$R$4:$R$355,"&lt;=3")</f>
        <v>0</v>
      </c>
      <c r="AW21" s="34">
        <f t="shared" si="29"/>
        <v>0</v>
      </c>
      <c r="AX21" s="34">
        <f t="shared" si="29"/>
        <v>0</v>
      </c>
      <c r="AY21" s="34">
        <f t="shared" si="29"/>
        <v>0</v>
      </c>
      <c r="AZ21" s="34">
        <f t="shared" si="29"/>
        <v>0</v>
      </c>
      <c r="BA21" s="34">
        <f t="shared" si="29"/>
        <v>0</v>
      </c>
      <c r="BB21" s="34">
        <f t="shared" si="29"/>
        <v>0</v>
      </c>
      <c r="BC21" s="34">
        <f t="shared" si="29"/>
        <v>0</v>
      </c>
      <c r="BD21" s="34">
        <f t="shared" si="29"/>
        <v>0</v>
      </c>
      <c r="BE21" s="34">
        <f t="shared" si="29"/>
        <v>0</v>
      </c>
      <c r="BF21" s="34">
        <f t="shared" si="29"/>
        <v>0</v>
      </c>
      <c r="BG21" s="34">
        <f t="shared" si="29"/>
        <v>0</v>
      </c>
      <c r="BH21" s="34">
        <f t="shared" si="29"/>
        <v>0</v>
      </c>
      <c r="BI21" s="34">
        <f t="shared" si="29"/>
        <v>0</v>
      </c>
      <c r="BJ21" s="34">
        <f t="shared" si="29"/>
        <v>0</v>
      </c>
      <c r="BK21" s="34">
        <f t="shared" si="29"/>
        <v>0</v>
      </c>
      <c r="BL21" s="34">
        <f t="shared" si="29"/>
        <v>0</v>
      </c>
      <c r="BM21" s="34">
        <f t="shared" si="29"/>
        <v>0</v>
      </c>
      <c r="BN21" s="34">
        <f t="shared" si="29"/>
        <v>0</v>
      </c>
      <c r="BO21" s="34">
        <f t="shared" si="29"/>
        <v>0</v>
      </c>
      <c r="BP21" s="34">
        <f t="shared" si="29"/>
        <v>0</v>
      </c>
      <c r="BQ21" s="34">
        <f t="shared" si="29"/>
        <v>0</v>
      </c>
      <c r="BR21" s="34">
        <f t="shared" si="29"/>
        <v>0</v>
      </c>
      <c r="BS21" s="34">
        <f t="shared" si="29"/>
        <v>0</v>
      </c>
      <c r="BT21" s="69">
        <f t="shared" si="25"/>
        <v>0</v>
      </c>
    </row>
    <row r="22" spans="1:72" ht="14.25" customHeight="1" x14ac:dyDescent="0.2">
      <c r="A22" s="8" t="s">
        <v>127</v>
      </c>
      <c r="B22" s="55">
        <v>19</v>
      </c>
      <c r="C22" s="79" t="s">
        <v>70</v>
      </c>
      <c r="D22" s="6" t="s">
        <v>71</v>
      </c>
      <c r="E22" s="6" t="s">
        <v>72</v>
      </c>
      <c r="F22" s="10">
        <v>30</v>
      </c>
      <c r="G22" s="7" t="s">
        <v>175</v>
      </c>
      <c r="H22" s="10">
        <v>1</v>
      </c>
      <c r="I22" s="10">
        <v>39</v>
      </c>
      <c r="J22" s="78" t="str">
        <f>VLOOKUP(I22,用途!$B$2:$C$48,2,1)</f>
        <v>(16)　イ</v>
      </c>
      <c r="K22" s="10">
        <v>0</v>
      </c>
      <c r="L22" s="10">
        <v>22</v>
      </c>
      <c r="M22" s="10">
        <v>0</v>
      </c>
      <c r="N22" s="6" t="s">
        <v>195</v>
      </c>
      <c r="O22" s="6">
        <v>0</v>
      </c>
      <c r="P22" s="10">
        <v>1</v>
      </c>
      <c r="Q22" s="6" t="s">
        <v>196</v>
      </c>
      <c r="R22" s="10">
        <v>1</v>
      </c>
      <c r="S22" s="10">
        <v>0</v>
      </c>
      <c r="T22" s="10">
        <v>0</v>
      </c>
      <c r="U22" s="10">
        <v>0</v>
      </c>
      <c r="V22" s="25"/>
      <c r="W22" s="40">
        <v>5</v>
      </c>
      <c r="X22" s="52">
        <v>8</v>
      </c>
      <c r="Y22" s="34">
        <f t="shared" ref="Y22:AL22" si="30">COUNTIFS($I$4:$I$355,Y$2,$O$4:$O$355,0,$F$4:$F$355,8)</f>
        <v>0</v>
      </c>
      <c r="Z22" s="34">
        <f t="shared" si="30"/>
        <v>0</v>
      </c>
      <c r="AA22" s="34">
        <f t="shared" si="30"/>
        <v>0</v>
      </c>
      <c r="AB22" s="34">
        <f t="shared" si="30"/>
        <v>0</v>
      </c>
      <c r="AC22" s="34">
        <f t="shared" si="30"/>
        <v>0</v>
      </c>
      <c r="AD22" s="34">
        <f t="shared" si="30"/>
        <v>0</v>
      </c>
      <c r="AE22" s="34">
        <f t="shared" si="30"/>
        <v>0</v>
      </c>
      <c r="AF22" s="34">
        <f t="shared" si="30"/>
        <v>0</v>
      </c>
      <c r="AG22" s="34">
        <f t="shared" si="30"/>
        <v>0</v>
      </c>
      <c r="AH22" s="34">
        <f t="shared" si="30"/>
        <v>0</v>
      </c>
      <c r="AI22" s="34">
        <f t="shared" si="30"/>
        <v>0</v>
      </c>
      <c r="AJ22" s="34">
        <f t="shared" si="30"/>
        <v>0</v>
      </c>
      <c r="AK22" s="34">
        <f t="shared" si="30"/>
        <v>0</v>
      </c>
      <c r="AL22" s="34">
        <f t="shared" si="30"/>
        <v>0</v>
      </c>
      <c r="AM22" s="34"/>
      <c r="AN22" s="34"/>
      <c r="AO22" s="34"/>
      <c r="AP22" s="34"/>
      <c r="AQ22" s="34">
        <f>COUNTIFS($I$4:$I$355,AQ$2,$O$4:$O$355,0,$F$4:$F$355,8)</f>
        <v>0</v>
      </c>
      <c r="AR22" s="34"/>
      <c r="AS22" s="34"/>
      <c r="AT22" s="34"/>
      <c r="AU22" s="34"/>
      <c r="AV22" s="34">
        <f t="shared" ref="AV22:BS22" si="31">COUNTIFS($I$4:$I$355,AV$2,$O$4:$O$355,0,$F$4:$F$355,8)</f>
        <v>0</v>
      </c>
      <c r="AW22" s="34">
        <f t="shared" si="31"/>
        <v>0</v>
      </c>
      <c r="AX22" s="34">
        <f t="shared" si="31"/>
        <v>0</v>
      </c>
      <c r="AY22" s="34">
        <f t="shared" si="31"/>
        <v>0</v>
      </c>
      <c r="AZ22" s="34">
        <f t="shared" si="31"/>
        <v>0</v>
      </c>
      <c r="BA22" s="34">
        <f t="shared" si="31"/>
        <v>0</v>
      </c>
      <c r="BB22" s="34">
        <f t="shared" si="31"/>
        <v>0</v>
      </c>
      <c r="BC22" s="34">
        <f t="shared" si="31"/>
        <v>0</v>
      </c>
      <c r="BD22" s="34">
        <f t="shared" si="31"/>
        <v>0</v>
      </c>
      <c r="BE22" s="34">
        <f t="shared" si="31"/>
        <v>0</v>
      </c>
      <c r="BF22" s="34">
        <f t="shared" si="31"/>
        <v>0</v>
      </c>
      <c r="BG22" s="34">
        <f t="shared" si="31"/>
        <v>0</v>
      </c>
      <c r="BH22" s="34">
        <f t="shared" si="31"/>
        <v>0</v>
      </c>
      <c r="BI22" s="34">
        <f t="shared" si="31"/>
        <v>0</v>
      </c>
      <c r="BJ22" s="34">
        <f t="shared" si="31"/>
        <v>0</v>
      </c>
      <c r="BK22" s="34">
        <f t="shared" si="31"/>
        <v>0</v>
      </c>
      <c r="BL22" s="34">
        <f t="shared" si="31"/>
        <v>0</v>
      </c>
      <c r="BM22" s="34">
        <f t="shared" si="31"/>
        <v>0</v>
      </c>
      <c r="BN22" s="34">
        <f t="shared" si="31"/>
        <v>0</v>
      </c>
      <c r="BO22" s="34">
        <f t="shared" si="31"/>
        <v>0</v>
      </c>
      <c r="BP22" s="34">
        <f t="shared" si="31"/>
        <v>0</v>
      </c>
      <c r="BQ22" s="34">
        <f t="shared" si="31"/>
        <v>0</v>
      </c>
      <c r="BR22" s="34">
        <f t="shared" si="31"/>
        <v>0</v>
      </c>
      <c r="BS22" s="34">
        <f t="shared" si="31"/>
        <v>0</v>
      </c>
      <c r="BT22" s="69">
        <f t="shared" si="25"/>
        <v>0</v>
      </c>
    </row>
    <row r="23" spans="1:72" ht="14.25" customHeight="1" x14ac:dyDescent="0.2">
      <c r="A23" s="8" t="s">
        <v>127</v>
      </c>
      <c r="B23" s="55">
        <v>20</v>
      </c>
      <c r="C23" s="79" t="s">
        <v>70</v>
      </c>
      <c r="D23" s="6" t="s">
        <v>71</v>
      </c>
      <c r="E23" s="6" t="s">
        <v>72</v>
      </c>
      <c r="F23" s="10">
        <v>30</v>
      </c>
      <c r="G23" s="7" t="s">
        <v>175</v>
      </c>
      <c r="H23" s="10">
        <v>1</v>
      </c>
      <c r="I23" s="10">
        <v>39</v>
      </c>
      <c r="J23" s="78" t="str">
        <f>VLOOKUP(I23,用途!$B$2:$C$48,2,1)</f>
        <v>(16)　イ</v>
      </c>
      <c r="K23" s="10">
        <v>0</v>
      </c>
      <c r="L23" s="10">
        <v>26</v>
      </c>
      <c r="M23" s="10">
        <v>0</v>
      </c>
      <c r="N23" s="6" t="s">
        <v>195</v>
      </c>
      <c r="O23" s="6">
        <v>0</v>
      </c>
      <c r="P23" s="10">
        <v>1</v>
      </c>
      <c r="Q23" s="6" t="s">
        <v>196</v>
      </c>
      <c r="R23" s="10">
        <v>1</v>
      </c>
      <c r="S23" s="10">
        <v>0</v>
      </c>
      <c r="T23" s="10">
        <v>0</v>
      </c>
      <c r="U23" s="10">
        <v>0</v>
      </c>
      <c r="V23" s="25"/>
      <c r="W23" s="33" t="s">
        <v>412</v>
      </c>
      <c r="X23" s="52"/>
      <c r="Y23" s="34">
        <f t="shared" ref="Y23:AL23" si="32">COUNTIFS($I$4:$I$355,Y$2,$O$4:$O$355,0,$F$4:$F$355,8,$R$4:$R$355,"&gt;=1",$R$4:$R$355,"&lt;=3")</f>
        <v>0</v>
      </c>
      <c r="Z23" s="34">
        <f t="shared" si="32"/>
        <v>0</v>
      </c>
      <c r="AA23" s="34">
        <f t="shared" si="32"/>
        <v>0</v>
      </c>
      <c r="AB23" s="34">
        <f t="shared" si="32"/>
        <v>0</v>
      </c>
      <c r="AC23" s="34">
        <f t="shared" si="32"/>
        <v>0</v>
      </c>
      <c r="AD23" s="34">
        <f t="shared" si="32"/>
        <v>0</v>
      </c>
      <c r="AE23" s="34">
        <f t="shared" si="32"/>
        <v>0</v>
      </c>
      <c r="AF23" s="34">
        <f t="shared" si="32"/>
        <v>0</v>
      </c>
      <c r="AG23" s="34">
        <f t="shared" si="32"/>
        <v>0</v>
      </c>
      <c r="AH23" s="34">
        <f t="shared" si="32"/>
        <v>0</v>
      </c>
      <c r="AI23" s="34">
        <f t="shared" si="32"/>
        <v>0</v>
      </c>
      <c r="AJ23" s="34">
        <f t="shared" si="32"/>
        <v>0</v>
      </c>
      <c r="AK23" s="34">
        <f t="shared" si="32"/>
        <v>0</v>
      </c>
      <c r="AL23" s="34">
        <f t="shared" si="32"/>
        <v>0</v>
      </c>
      <c r="AM23" s="34"/>
      <c r="AN23" s="34"/>
      <c r="AO23" s="34"/>
      <c r="AP23" s="34"/>
      <c r="AQ23" s="34">
        <f>COUNTIFS($I$4:$I$355,AQ$2,$O$4:$O$355,0,$F$4:$F$355,8,$R$4:$R$355,"&gt;=1",$R$4:$R$355,"&lt;=3")</f>
        <v>0</v>
      </c>
      <c r="AR23" s="34"/>
      <c r="AS23" s="34"/>
      <c r="AT23" s="34"/>
      <c r="AU23" s="34"/>
      <c r="AV23" s="34">
        <f t="shared" ref="AV23:BS23" si="33">COUNTIFS($I$4:$I$355,AV$2,$O$4:$O$355,0,$F$4:$F$355,8,$R$4:$R$355,"&gt;=1",$R$4:$R$355,"&lt;=3")</f>
        <v>0</v>
      </c>
      <c r="AW23" s="34">
        <f t="shared" si="33"/>
        <v>0</v>
      </c>
      <c r="AX23" s="34">
        <f t="shared" si="33"/>
        <v>0</v>
      </c>
      <c r="AY23" s="34">
        <f t="shared" si="33"/>
        <v>0</v>
      </c>
      <c r="AZ23" s="34">
        <f t="shared" si="33"/>
        <v>0</v>
      </c>
      <c r="BA23" s="34">
        <f t="shared" si="33"/>
        <v>0</v>
      </c>
      <c r="BB23" s="34">
        <f t="shared" si="33"/>
        <v>0</v>
      </c>
      <c r="BC23" s="34">
        <f t="shared" si="33"/>
        <v>0</v>
      </c>
      <c r="BD23" s="34">
        <f t="shared" si="33"/>
        <v>0</v>
      </c>
      <c r="BE23" s="34">
        <f t="shared" si="33"/>
        <v>0</v>
      </c>
      <c r="BF23" s="34">
        <f t="shared" si="33"/>
        <v>0</v>
      </c>
      <c r="BG23" s="34">
        <f t="shared" si="33"/>
        <v>0</v>
      </c>
      <c r="BH23" s="34">
        <f t="shared" si="33"/>
        <v>0</v>
      </c>
      <c r="BI23" s="34">
        <f t="shared" si="33"/>
        <v>0</v>
      </c>
      <c r="BJ23" s="34">
        <f t="shared" si="33"/>
        <v>0</v>
      </c>
      <c r="BK23" s="34">
        <f t="shared" si="33"/>
        <v>0</v>
      </c>
      <c r="BL23" s="34">
        <f t="shared" si="33"/>
        <v>0</v>
      </c>
      <c r="BM23" s="34">
        <f t="shared" si="33"/>
        <v>0</v>
      </c>
      <c r="BN23" s="34">
        <f t="shared" si="33"/>
        <v>0</v>
      </c>
      <c r="BO23" s="34">
        <f t="shared" si="33"/>
        <v>0</v>
      </c>
      <c r="BP23" s="34">
        <f t="shared" si="33"/>
        <v>0</v>
      </c>
      <c r="BQ23" s="34">
        <f t="shared" si="33"/>
        <v>0</v>
      </c>
      <c r="BR23" s="34">
        <f t="shared" si="33"/>
        <v>0</v>
      </c>
      <c r="BS23" s="34">
        <f t="shared" si="33"/>
        <v>0</v>
      </c>
      <c r="BT23" s="69">
        <f t="shared" si="25"/>
        <v>0</v>
      </c>
    </row>
    <row r="24" spans="1:72" ht="14.25" customHeight="1" x14ac:dyDescent="0.2">
      <c r="A24" s="8" t="s">
        <v>127</v>
      </c>
      <c r="B24" s="55">
        <v>21</v>
      </c>
      <c r="C24" s="79" t="s">
        <v>70</v>
      </c>
      <c r="D24" s="6" t="s">
        <v>71</v>
      </c>
      <c r="E24" s="6" t="s">
        <v>72</v>
      </c>
      <c r="F24" s="10">
        <v>30</v>
      </c>
      <c r="G24" s="7" t="s">
        <v>175</v>
      </c>
      <c r="H24" s="10">
        <v>1</v>
      </c>
      <c r="I24" s="10">
        <v>39</v>
      </c>
      <c r="J24" s="78" t="str">
        <f>VLOOKUP(I24,用途!$B$2:$C$48,2,1)</f>
        <v>(16)　イ</v>
      </c>
      <c r="K24" s="10">
        <v>0</v>
      </c>
      <c r="L24" s="10">
        <v>22</v>
      </c>
      <c r="M24" s="10">
        <v>0</v>
      </c>
      <c r="N24" s="6" t="s">
        <v>197</v>
      </c>
      <c r="O24" s="6">
        <v>0</v>
      </c>
      <c r="P24" s="10">
        <v>1</v>
      </c>
      <c r="Q24" s="6" t="s">
        <v>198</v>
      </c>
      <c r="R24" s="10">
        <v>1</v>
      </c>
      <c r="S24" s="10">
        <v>0</v>
      </c>
      <c r="T24" s="10">
        <v>0</v>
      </c>
      <c r="U24" s="10">
        <v>0</v>
      </c>
      <c r="V24" s="25"/>
      <c r="W24" s="40">
        <v>5</v>
      </c>
      <c r="X24" s="52">
        <v>9</v>
      </c>
      <c r="Y24" s="34">
        <f t="shared" ref="Y24:AL24" si="34">COUNTIFS($I$4:$I$355,Y$2,$O$4:$O$355,0,$F$4:$F$355,9)</f>
        <v>0</v>
      </c>
      <c r="Z24" s="34">
        <f t="shared" si="34"/>
        <v>0</v>
      </c>
      <c r="AA24" s="34">
        <f t="shared" si="34"/>
        <v>0</v>
      </c>
      <c r="AB24" s="34">
        <f t="shared" si="34"/>
        <v>0</v>
      </c>
      <c r="AC24" s="34">
        <f t="shared" si="34"/>
        <v>0</v>
      </c>
      <c r="AD24" s="34">
        <f t="shared" si="34"/>
        <v>0</v>
      </c>
      <c r="AE24" s="34">
        <f t="shared" si="34"/>
        <v>0</v>
      </c>
      <c r="AF24" s="34">
        <f t="shared" si="34"/>
        <v>0</v>
      </c>
      <c r="AG24" s="34">
        <f t="shared" si="34"/>
        <v>0</v>
      </c>
      <c r="AH24" s="34">
        <f t="shared" si="34"/>
        <v>0</v>
      </c>
      <c r="AI24" s="34">
        <f t="shared" si="34"/>
        <v>0</v>
      </c>
      <c r="AJ24" s="34">
        <f t="shared" si="34"/>
        <v>0</v>
      </c>
      <c r="AK24" s="34">
        <f t="shared" si="34"/>
        <v>0</v>
      </c>
      <c r="AL24" s="34">
        <f t="shared" si="34"/>
        <v>0</v>
      </c>
      <c r="AM24" s="34"/>
      <c r="AN24" s="34"/>
      <c r="AO24" s="34"/>
      <c r="AP24" s="34"/>
      <c r="AQ24" s="34">
        <f>COUNTIFS($I$4:$I$355,AQ$2,$O$4:$O$355,0,$F$4:$F$355,9)</f>
        <v>0</v>
      </c>
      <c r="AR24" s="34"/>
      <c r="AS24" s="34"/>
      <c r="AT24" s="34"/>
      <c r="AU24" s="34"/>
      <c r="AV24" s="34">
        <f t="shared" ref="AV24:BS24" si="35">COUNTIFS($I$4:$I$355,AV$2,$O$4:$O$355,0,$F$4:$F$355,9)</f>
        <v>0</v>
      </c>
      <c r="AW24" s="34">
        <f t="shared" si="35"/>
        <v>0</v>
      </c>
      <c r="AX24" s="34">
        <f t="shared" si="35"/>
        <v>0</v>
      </c>
      <c r="AY24" s="34">
        <f t="shared" si="35"/>
        <v>0</v>
      </c>
      <c r="AZ24" s="34">
        <f t="shared" si="35"/>
        <v>0</v>
      </c>
      <c r="BA24" s="34">
        <f t="shared" si="35"/>
        <v>0</v>
      </c>
      <c r="BB24" s="34">
        <f t="shared" si="35"/>
        <v>0</v>
      </c>
      <c r="BC24" s="34">
        <f t="shared" si="35"/>
        <v>0</v>
      </c>
      <c r="BD24" s="34">
        <f t="shared" si="35"/>
        <v>0</v>
      </c>
      <c r="BE24" s="34">
        <f t="shared" si="35"/>
        <v>0</v>
      </c>
      <c r="BF24" s="34">
        <f t="shared" si="35"/>
        <v>0</v>
      </c>
      <c r="BG24" s="34">
        <f t="shared" si="35"/>
        <v>0</v>
      </c>
      <c r="BH24" s="34">
        <f t="shared" si="35"/>
        <v>0</v>
      </c>
      <c r="BI24" s="34">
        <f t="shared" si="35"/>
        <v>0</v>
      </c>
      <c r="BJ24" s="34">
        <f t="shared" si="35"/>
        <v>0</v>
      </c>
      <c r="BK24" s="34">
        <f t="shared" si="35"/>
        <v>0</v>
      </c>
      <c r="BL24" s="34">
        <f t="shared" si="35"/>
        <v>0</v>
      </c>
      <c r="BM24" s="34">
        <f t="shared" si="35"/>
        <v>0</v>
      </c>
      <c r="BN24" s="34">
        <f t="shared" si="35"/>
        <v>0</v>
      </c>
      <c r="BO24" s="34">
        <f t="shared" si="35"/>
        <v>0</v>
      </c>
      <c r="BP24" s="34">
        <f t="shared" si="35"/>
        <v>0</v>
      </c>
      <c r="BQ24" s="34">
        <f t="shared" si="35"/>
        <v>0</v>
      </c>
      <c r="BR24" s="34">
        <f t="shared" si="35"/>
        <v>0</v>
      </c>
      <c r="BS24" s="34">
        <f t="shared" si="35"/>
        <v>0</v>
      </c>
      <c r="BT24" s="69">
        <f t="shared" si="25"/>
        <v>0</v>
      </c>
    </row>
    <row r="25" spans="1:72" ht="14.25" customHeight="1" x14ac:dyDescent="0.2">
      <c r="A25" s="8" t="s">
        <v>127</v>
      </c>
      <c r="B25" s="55">
        <v>22</v>
      </c>
      <c r="C25" s="79" t="s">
        <v>70</v>
      </c>
      <c r="D25" s="6" t="s">
        <v>71</v>
      </c>
      <c r="E25" s="6" t="s">
        <v>72</v>
      </c>
      <c r="F25" s="10">
        <v>30</v>
      </c>
      <c r="G25" s="7" t="s">
        <v>175</v>
      </c>
      <c r="H25" s="10">
        <v>1</v>
      </c>
      <c r="I25" s="10">
        <v>39</v>
      </c>
      <c r="J25" s="78" t="str">
        <f>VLOOKUP(I25,用途!$B$2:$C$48,2,1)</f>
        <v>(16)　イ</v>
      </c>
      <c r="K25" s="10">
        <v>0</v>
      </c>
      <c r="L25" s="10">
        <v>27</v>
      </c>
      <c r="M25" s="10">
        <v>0</v>
      </c>
      <c r="N25" s="6" t="s">
        <v>197</v>
      </c>
      <c r="O25" s="6">
        <v>0</v>
      </c>
      <c r="P25" s="10">
        <v>1</v>
      </c>
      <c r="Q25" s="6" t="s">
        <v>198</v>
      </c>
      <c r="R25" s="10">
        <v>1</v>
      </c>
      <c r="S25" s="10">
        <v>0</v>
      </c>
      <c r="T25" s="10">
        <v>0</v>
      </c>
      <c r="U25" s="10">
        <v>0</v>
      </c>
      <c r="V25" s="25"/>
      <c r="W25" s="33" t="s">
        <v>412</v>
      </c>
      <c r="X25" s="52"/>
      <c r="Y25" s="34">
        <f t="shared" ref="Y25:AL25" si="36">COUNTIFS($I$4:$I$355,Y$2,$O$4:$O$355,0,$F$4:$F$355,9,$R$4:$R$355,"&gt;=1",$R$4:$R$355,"&lt;=3")</f>
        <v>0</v>
      </c>
      <c r="Z25" s="34">
        <f t="shared" si="36"/>
        <v>0</v>
      </c>
      <c r="AA25" s="34">
        <f t="shared" si="36"/>
        <v>0</v>
      </c>
      <c r="AB25" s="34">
        <f t="shared" si="36"/>
        <v>0</v>
      </c>
      <c r="AC25" s="34">
        <f t="shared" si="36"/>
        <v>0</v>
      </c>
      <c r="AD25" s="34">
        <f t="shared" si="36"/>
        <v>0</v>
      </c>
      <c r="AE25" s="34">
        <f t="shared" si="36"/>
        <v>0</v>
      </c>
      <c r="AF25" s="34">
        <f t="shared" si="36"/>
        <v>0</v>
      </c>
      <c r="AG25" s="34">
        <f t="shared" si="36"/>
        <v>0</v>
      </c>
      <c r="AH25" s="34">
        <f t="shared" si="36"/>
        <v>0</v>
      </c>
      <c r="AI25" s="34">
        <f t="shared" si="36"/>
        <v>0</v>
      </c>
      <c r="AJ25" s="34">
        <f t="shared" si="36"/>
        <v>0</v>
      </c>
      <c r="AK25" s="34">
        <f t="shared" si="36"/>
        <v>0</v>
      </c>
      <c r="AL25" s="34">
        <f t="shared" si="36"/>
        <v>0</v>
      </c>
      <c r="AM25" s="34"/>
      <c r="AN25" s="34"/>
      <c r="AO25" s="34"/>
      <c r="AP25" s="34"/>
      <c r="AQ25" s="34">
        <f>COUNTIFS($I$4:$I$355,AQ$2,$O$4:$O$355,0,$F$4:$F$355,9,$R$4:$R$355,"&gt;=1",$R$4:$R$355,"&lt;=3")</f>
        <v>0</v>
      </c>
      <c r="AR25" s="34"/>
      <c r="AS25" s="34"/>
      <c r="AT25" s="34"/>
      <c r="AU25" s="34"/>
      <c r="AV25" s="34">
        <f t="shared" ref="AV25:BS25" si="37">COUNTIFS($I$4:$I$355,AV$2,$O$4:$O$355,0,$F$4:$F$355,9,$R$4:$R$355,"&gt;=1",$R$4:$R$355,"&lt;=3")</f>
        <v>0</v>
      </c>
      <c r="AW25" s="34">
        <f t="shared" si="37"/>
        <v>0</v>
      </c>
      <c r="AX25" s="34">
        <f t="shared" si="37"/>
        <v>0</v>
      </c>
      <c r="AY25" s="34">
        <f t="shared" si="37"/>
        <v>0</v>
      </c>
      <c r="AZ25" s="34">
        <f t="shared" si="37"/>
        <v>0</v>
      </c>
      <c r="BA25" s="34">
        <f t="shared" si="37"/>
        <v>0</v>
      </c>
      <c r="BB25" s="34">
        <f t="shared" si="37"/>
        <v>0</v>
      </c>
      <c r="BC25" s="34">
        <f t="shared" si="37"/>
        <v>0</v>
      </c>
      <c r="BD25" s="34">
        <f t="shared" si="37"/>
        <v>0</v>
      </c>
      <c r="BE25" s="34">
        <f t="shared" si="37"/>
        <v>0</v>
      </c>
      <c r="BF25" s="34">
        <f t="shared" si="37"/>
        <v>0</v>
      </c>
      <c r="BG25" s="34">
        <f t="shared" si="37"/>
        <v>0</v>
      </c>
      <c r="BH25" s="34">
        <f t="shared" si="37"/>
        <v>0</v>
      </c>
      <c r="BI25" s="34">
        <f t="shared" si="37"/>
        <v>0</v>
      </c>
      <c r="BJ25" s="34">
        <f t="shared" si="37"/>
        <v>0</v>
      </c>
      <c r="BK25" s="34">
        <f t="shared" si="37"/>
        <v>0</v>
      </c>
      <c r="BL25" s="34">
        <f t="shared" si="37"/>
        <v>0</v>
      </c>
      <c r="BM25" s="34">
        <f t="shared" si="37"/>
        <v>0</v>
      </c>
      <c r="BN25" s="34">
        <f t="shared" si="37"/>
        <v>0</v>
      </c>
      <c r="BO25" s="34">
        <f t="shared" si="37"/>
        <v>0</v>
      </c>
      <c r="BP25" s="34">
        <f t="shared" si="37"/>
        <v>0</v>
      </c>
      <c r="BQ25" s="34">
        <f t="shared" si="37"/>
        <v>0</v>
      </c>
      <c r="BR25" s="34">
        <f t="shared" si="37"/>
        <v>0</v>
      </c>
      <c r="BS25" s="34">
        <f t="shared" si="37"/>
        <v>0</v>
      </c>
      <c r="BT25" s="69">
        <f t="shared" si="25"/>
        <v>0</v>
      </c>
    </row>
    <row r="26" spans="1:72" ht="14.25" customHeight="1" x14ac:dyDescent="0.2">
      <c r="A26" s="8" t="s">
        <v>127</v>
      </c>
      <c r="B26" s="55">
        <v>23</v>
      </c>
      <c r="C26" s="79" t="s">
        <v>70</v>
      </c>
      <c r="D26" s="6" t="s">
        <v>71</v>
      </c>
      <c r="E26" s="6" t="s">
        <v>72</v>
      </c>
      <c r="F26" s="10">
        <v>30</v>
      </c>
      <c r="G26" s="7" t="s">
        <v>175</v>
      </c>
      <c r="H26" s="10">
        <v>1</v>
      </c>
      <c r="I26" s="10">
        <v>17</v>
      </c>
      <c r="J26" s="78" t="str">
        <f>VLOOKUP(I26,用途!$B$2:$C$48,2,1)</f>
        <v>(4)</v>
      </c>
      <c r="K26" s="10">
        <v>0</v>
      </c>
      <c r="L26" s="10">
        <v>12</v>
      </c>
      <c r="M26" s="10">
        <v>0</v>
      </c>
      <c r="N26" s="6" t="s">
        <v>199</v>
      </c>
      <c r="O26" s="6">
        <v>0</v>
      </c>
      <c r="P26" s="10">
        <v>1</v>
      </c>
      <c r="Q26" s="6" t="s">
        <v>198</v>
      </c>
      <c r="R26" s="10">
        <v>1</v>
      </c>
      <c r="S26" s="10">
        <v>0</v>
      </c>
      <c r="T26" s="10">
        <v>0</v>
      </c>
      <c r="U26" s="10">
        <v>0</v>
      </c>
      <c r="V26" s="25"/>
      <c r="W26" s="40">
        <v>5</v>
      </c>
      <c r="X26" s="52">
        <v>10</v>
      </c>
      <c r="Y26" s="34">
        <f t="shared" ref="Y26:AL26" si="38">COUNTIFS($I$4:$I$355,Y$2,$O$4:$O$355,0,$F$4:$F$355,10)</f>
        <v>0</v>
      </c>
      <c r="Z26" s="34">
        <f t="shared" si="38"/>
        <v>0</v>
      </c>
      <c r="AA26" s="34">
        <f t="shared" si="38"/>
        <v>0</v>
      </c>
      <c r="AB26" s="34">
        <f t="shared" si="38"/>
        <v>0</v>
      </c>
      <c r="AC26" s="34">
        <f t="shared" si="38"/>
        <v>0</v>
      </c>
      <c r="AD26" s="34">
        <f t="shared" si="38"/>
        <v>0</v>
      </c>
      <c r="AE26" s="34">
        <f t="shared" si="38"/>
        <v>0</v>
      </c>
      <c r="AF26" s="34">
        <f t="shared" si="38"/>
        <v>0</v>
      </c>
      <c r="AG26" s="34">
        <f t="shared" si="38"/>
        <v>0</v>
      </c>
      <c r="AH26" s="34">
        <f t="shared" si="38"/>
        <v>0</v>
      </c>
      <c r="AI26" s="34">
        <f t="shared" si="38"/>
        <v>0</v>
      </c>
      <c r="AJ26" s="34">
        <f t="shared" si="38"/>
        <v>0</v>
      </c>
      <c r="AK26" s="34">
        <f t="shared" si="38"/>
        <v>0</v>
      </c>
      <c r="AL26" s="34">
        <f t="shared" si="38"/>
        <v>0</v>
      </c>
      <c r="AM26" s="34"/>
      <c r="AN26" s="34"/>
      <c r="AO26" s="34"/>
      <c r="AP26" s="34"/>
      <c r="AQ26" s="34">
        <f>COUNTIFS($I$4:$I$355,AQ$2,$O$4:$O$355,0,$F$4:$F$355,10)</f>
        <v>0</v>
      </c>
      <c r="AR26" s="34"/>
      <c r="AS26" s="34"/>
      <c r="AT26" s="34"/>
      <c r="AU26" s="34"/>
      <c r="AV26" s="34">
        <f t="shared" ref="AV26:BS26" si="39">COUNTIFS($I$4:$I$355,AV$2,$O$4:$O$355,0,$F$4:$F$355,10)</f>
        <v>0</v>
      </c>
      <c r="AW26" s="34">
        <f t="shared" si="39"/>
        <v>0</v>
      </c>
      <c r="AX26" s="34">
        <f t="shared" si="39"/>
        <v>0</v>
      </c>
      <c r="AY26" s="34">
        <f t="shared" si="39"/>
        <v>0</v>
      </c>
      <c r="AZ26" s="34">
        <f t="shared" si="39"/>
        <v>0</v>
      </c>
      <c r="BA26" s="34">
        <f t="shared" si="39"/>
        <v>0</v>
      </c>
      <c r="BB26" s="34">
        <f t="shared" si="39"/>
        <v>0</v>
      </c>
      <c r="BC26" s="34">
        <f t="shared" si="39"/>
        <v>0</v>
      </c>
      <c r="BD26" s="34">
        <f t="shared" si="39"/>
        <v>0</v>
      </c>
      <c r="BE26" s="34">
        <f t="shared" si="39"/>
        <v>0</v>
      </c>
      <c r="BF26" s="34">
        <f t="shared" si="39"/>
        <v>0</v>
      </c>
      <c r="BG26" s="34">
        <f t="shared" si="39"/>
        <v>0</v>
      </c>
      <c r="BH26" s="34">
        <f t="shared" si="39"/>
        <v>0</v>
      </c>
      <c r="BI26" s="34">
        <f t="shared" si="39"/>
        <v>0</v>
      </c>
      <c r="BJ26" s="34">
        <f t="shared" si="39"/>
        <v>0</v>
      </c>
      <c r="BK26" s="34">
        <f t="shared" si="39"/>
        <v>0</v>
      </c>
      <c r="BL26" s="34">
        <f t="shared" si="39"/>
        <v>0</v>
      </c>
      <c r="BM26" s="34">
        <f t="shared" si="39"/>
        <v>0</v>
      </c>
      <c r="BN26" s="34">
        <f t="shared" si="39"/>
        <v>0</v>
      </c>
      <c r="BO26" s="34">
        <f t="shared" si="39"/>
        <v>0</v>
      </c>
      <c r="BP26" s="34">
        <f t="shared" si="39"/>
        <v>0</v>
      </c>
      <c r="BQ26" s="34">
        <f t="shared" si="39"/>
        <v>0</v>
      </c>
      <c r="BR26" s="34">
        <f t="shared" si="39"/>
        <v>0</v>
      </c>
      <c r="BS26" s="34">
        <f t="shared" si="39"/>
        <v>0</v>
      </c>
      <c r="BT26" s="69">
        <f t="shared" si="25"/>
        <v>0</v>
      </c>
    </row>
    <row r="27" spans="1:72" ht="14.25" customHeight="1" x14ac:dyDescent="0.2">
      <c r="A27" s="8" t="s">
        <v>127</v>
      </c>
      <c r="B27" s="55">
        <v>24</v>
      </c>
      <c r="C27" s="79" t="s">
        <v>70</v>
      </c>
      <c r="D27" s="6" t="s">
        <v>71</v>
      </c>
      <c r="E27" s="6" t="s">
        <v>72</v>
      </c>
      <c r="F27" s="10">
        <v>30</v>
      </c>
      <c r="G27" s="7" t="s">
        <v>175</v>
      </c>
      <c r="H27" s="10">
        <v>1</v>
      </c>
      <c r="I27" s="10">
        <v>17</v>
      </c>
      <c r="J27" s="78" t="str">
        <f>VLOOKUP(I27,用途!$B$2:$C$48,2,1)</f>
        <v>(4)</v>
      </c>
      <c r="K27" s="10">
        <v>0</v>
      </c>
      <c r="L27" s="10">
        <v>22</v>
      </c>
      <c r="M27" s="10">
        <v>0</v>
      </c>
      <c r="N27" s="6" t="s">
        <v>199</v>
      </c>
      <c r="O27" s="6">
        <v>0</v>
      </c>
      <c r="P27" s="10">
        <v>1</v>
      </c>
      <c r="Q27" s="6" t="s">
        <v>198</v>
      </c>
      <c r="R27" s="10">
        <v>1</v>
      </c>
      <c r="S27" s="10">
        <v>0</v>
      </c>
      <c r="T27" s="10">
        <v>0</v>
      </c>
      <c r="U27" s="10">
        <v>0</v>
      </c>
      <c r="V27" s="25"/>
      <c r="W27" s="33" t="s">
        <v>412</v>
      </c>
      <c r="X27" s="52"/>
      <c r="Y27" s="34">
        <f t="shared" ref="Y27:AL27" si="40">COUNTIFS($I$4:$I$355,Y$2,$O$4:$O$355,0,$F$4:$F$355,10,$R$4:$R$355,"&gt;=1",$R$4:$R$355,"&lt;=3")</f>
        <v>0</v>
      </c>
      <c r="Z27" s="34">
        <f t="shared" si="40"/>
        <v>0</v>
      </c>
      <c r="AA27" s="34">
        <f t="shared" si="40"/>
        <v>0</v>
      </c>
      <c r="AB27" s="34">
        <f t="shared" si="40"/>
        <v>0</v>
      </c>
      <c r="AC27" s="34">
        <f t="shared" si="40"/>
        <v>0</v>
      </c>
      <c r="AD27" s="34">
        <f t="shared" si="40"/>
        <v>0</v>
      </c>
      <c r="AE27" s="34">
        <f t="shared" si="40"/>
        <v>0</v>
      </c>
      <c r="AF27" s="34">
        <f t="shared" si="40"/>
        <v>0</v>
      </c>
      <c r="AG27" s="34">
        <f t="shared" si="40"/>
        <v>0</v>
      </c>
      <c r="AH27" s="34">
        <f t="shared" si="40"/>
        <v>0</v>
      </c>
      <c r="AI27" s="34">
        <f t="shared" si="40"/>
        <v>0</v>
      </c>
      <c r="AJ27" s="34">
        <f t="shared" si="40"/>
        <v>0</v>
      </c>
      <c r="AK27" s="34">
        <f t="shared" si="40"/>
        <v>0</v>
      </c>
      <c r="AL27" s="34">
        <f t="shared" si="40"/>
        <v>0</v>
      </c>
      <c r="AM27" s="34"/>
      <c r="AN27" s="34"/>
      <c r="AO27" s="34"/>
      <c r="AP27" s="34"/>
      <c r="AQ27" s="34">
        <f>COUNTIFS($I$4:$I$355,AQ$2,$O$4:$O$355,0,$F$4:$F$355,10,$R$4:$R$355,"&gt;=1",$R$4:$R$355,"&lt;=3")</f>
        <v>0</v>
      </c>
      <c r="AR27" s="34"/>
      <c r="AS27" s="34"/>
      <c r="AT27" s="34"/>
      <c r="AU27" s="34"/>
      <c r="AV27" s="34">
        <f t="shared" ref="AV27:BS27" si="41">COUNTIFS($I$4:$I$355,AV$2,$O$4:$O$355,0,$F$4:$F$355,10,$R$4:$R$355,"&gt;=1",$R$4:$R$355,"&lt;=3")</f>
        <v>0</v>
      </c>
      <c r="AW27" s="34">
        <f t="shared" si="41"/>
        <v>0</v>
      </c>
      <c r="AX27" s="34">
        <f t="shared" si="41"/>
        <v>0</v>
      </c>
      <c r="AY27" s="34">
        <f t="shared" si="41"/>
        <v>0</v>
      </c>
      <c r="AZ27" s="34">
        <f t="shared" si="41"/>
        <v>0</v>
      </c>
      <c r="BA27" s="34">
        <f t="shared" si="41"/>
        <v>0</v>
      </c>
      <c r="BB27" s="34">
        <f t="shared" si="41"/>
        <v>0</v>
      </c>
      <c r="BC27" s="34">
        <f t="shared" si="41"/>
        <v>0</v>
      </c>
      <c r="BD27" s="34">
        <f t="shared" si="41"/>
        <v>0</v>
      </c>
      <c r="BE27" s="34">
        <f t="shared" si="41"/>
        <v>0</v>
      </c>
      <c r="BF27" s="34">
        <f t="shared" si="41"/>
        <v>0</v>
      </c>
      <c r="BG27" s="34">
        <f t="shared" si="41"/>
        <v>0</v>
      </c>
      <c r="BH27" s="34">
        <f t="shared" si="41"/>
        <v>0</v>
      </c>
      <c r="BI27" s="34">
        <f t="shared" si="41"/>
        <v>0</v>
      </c>
      <c r="BJ27" s="34">
        <f t="shared" si="41"/>
        <v>0</v>
      </c>
      <c r="BK27" s="34">
        <f t="shared" si="41"/>
        <v>0</v>
      </c>
      <c r="BL27" s="34">
        <f t="shared" si="41"/>
        <v>0</v>
      </c>
      <c r="BM27" s="34">
        <f t="shared" si="41"/>
        <v>0</v>
      </c>
      <c r="BN27" s="34">
        <f t="shared" si="41"/>
        <v>0</v>
      </c>
      <c r="BO27" s="34">
        <f t="shared" si="41"/>
        <v>0</v>
      </c>
      <c r="BP27" s="34">
        <f t="shared" si="41"/>
        <v>0</v>
      </c>
      <c r="BQ27" s="34">
        <f t="shared" si="41"/>
        <v>0</v>
      </c>
      <c r="BR27" s="34">
        <f t="shared" si="41"/>
        <v>0</v>
      </c>
      <c r="BS27" s="34">
        <f t="shared" si="41"/>
        <v>0</v>
      </c>
      <c r="BT27" s="69">
        <f t="shared" si="25"/>
        <v>0</v>
      </c>
    </row>
    <row r="28" spans="1:72" ht="14.25" customHeight="1" x14ac:dyDescent="0.2">
      <c r="A28" s="8" t="s">
        <v>127</v>
      </c>
      <c r="B28" s="55">
        <v>25</v>
      </c>
      <c r="C28" s="79" t="s">
        <v>70</v>
      </c>
      <c r="D28" s="6" t="s">
        <v>71</v>
      </c>
      <c r="E28" s="6" t="s">
        <v>72</v>
      </c>
      <c r="F28" s="10">
        <v>30</v>
      </c>
      <c r="G28" s="7" t="s">
        <v>175</v>
      </c>
      <c r="H28" s="10">
        <v>1</v>
      </c>
      <c r="I28" s="10">
        <v>17</v>
      </c>
      <c r="J28" s="78" t="str">
        <f>VLOOKUP(I28,用途!$B$2:$C$48,2,1)</f>
        <v>(4)</v>
      </c>
      <c r="K28" s="10">
        <v>0</v>
      </c>
      <c r="L28" s="10">
        <v>12</v>
      </c>
      <c r="M28" s="10">
        <v>0</v>
      </c>
      <c r="N28" s="6" t="s">
        <v>199</v>
      </c>
      <c r="O28" s="6">
        <v>0</v>
      </c>
      <c r="P28" s="10">
        <v>1</v>
      </c>
      <c r="Q28" s="6" t="s">
        <v>198</v>
      </c>
      <c r="R28" s="10">
        <v>1</v>
      </c>
      <c r="S28" s="10">
        <v>0</v>
      </c>
      <c r="T28" s="10">
        <v>0</v>
      </c>
      <c r="U28" s="10">
        <v>0</v>
      </c>
      <c r="V28" s="25"/>
      <c r="W28" s="40">
        <v>5</v>
      </c>
      <c r="X28" s="52">
        <v>11</v>
      </c>
      <c r="Y28" s="34">
        <f t="shared" ref="Y28:AL28" si="42">COUNTIFS($I$4:$I$355,Y$2,$O$4:$O$355,0,$F$4:$F$355,11)</f>
        <v>0</v>
      </c>
      <c r="Z28" s="34">
        <f t="shared" si="42"/>
        <v>0</v>
      </c>
      <c r="AA28" s="34">
        <f t="shared" si="42"/>
        <v>0</v>
      </c>
      <c r="AB28" s="34">
        <f t="shared" si="42"/>
        <v>0</v>
      </c>
      <c r="AC28" s="34">
        <f t="shared" si="42"/>
        <v>0</v>
      </c>
      <c r="AD28" s="34">
        <f t="shared" si="42"/>
        <v>0</v>
      </c>
      <c r="AE28" s="34">
        <f t="shared" si="42"/>
        <v>0</v>
      </c>
      <c r="AF28" s="34">
        <f t="shared" si="42"/>
        <v>0</v>
      </c>
      <c r="AG28" s="34">
        <f t="shared" si="42"/>
        <v>0</v>
      </c>
      <c r="AH28" s="34">
        <f t="shared" si="42"/>
        <v>0</v>
      </c>
      <c r="AI28" s="34">
        <f t="shared" si="42"/>
        <v>0</v>
      </c>
      <c r="AJ28" s="34">
        <f t="shared" si="42"/>
        <v>0</v>
      </c>
      <c r="AK28" s="34">
        <f t="shared" si="42"/>
        <v>0</v>
      </c>
      <c r="AL28" s="34">
        <f t="shared" si="42"/>
        <v>0</v>
      </c>
      <c r="AM28" s="34"/>
      <c r="AN28" s="34"/>
      <c r="AO28" s="34"/>
      <c r="AP28" s="34"/>
      <c r="AQ28" s="34">
        <f>COUNTIFS($I$4:$I$355,AQ$2,$O$4:$O$355,0,$F$4:$F$355,11)</f>
        <v>0</v>
      </c>
      <c r="AR28" s="34"/>
      <c r="AS28" s="34"/>
      <c r="AT28" s="34"/>
      <c r="AU28" s="34"/>
      <c r="AV28" s="34">
        <f t="shared" ref="AV28:BS28" si="43">COUNTIFS($I$4:$I$355,AV$2,$O$4:$O$355,0,$F$4:$F$355,11)</f>
        <v>0</v>
      </c>
      <c r="AW28" s="34">
        <f t="shared" si="43"/>
        <v>0</v>
      </c>
      <c r="AX28" s="34">
        <f t="shared" si="43"/>
        <v>0</v>
      </c>
      <c r="AY28" s="34">
        <f t="shared" si="43"/>
        <v>0</v>
      </c>
      <c r="AZ28" s="34">
        <f t="shared" si="43"/>
        <v>0</v>
      </c>
      <c r="BA28" s="34">
        <f t="shared" si="43"/>
        <v>0</v>
      </c>
      <c r="BB28" s="34">
        <f t="shared" si="43"/>
        <v>0</v>
      </c>
      <c r="BC28" s="34">
        <f t="shared" si="43"/>
        <v>0</v>
      </c>
      <c r="BD28" s="34">
        <f t="shared" si="43"/>
        <v>0</v>
      </c>
      <c r="BE28" s="34">
        <f t="shared" si="43"/>
        <v>0</v>
      </c>
      <c r="BF28" s="34">
        <f t="shared" si="43"/>
        <v>0</v>
      </c>
      <c r="BG28" s="34">
        <f t="shared" si="43"/>
        <v>0</v>
      </c>
      <c r="BH28" s="34">
        <f t="shared" si="43"/>
        <v>0</v>
      </c>
      <c r="BI28" s="34">
        <f t="shared" si="43"/>
        <v>0</v>
      </c>
      <c r="BJ28" s="34">
        <f t="shared" si="43"/>
        <v>0</v>
      </c>
      <c r="BK28" s="34">
        <f t="shared" si="43"/>
        <v>0</v>
      </c>
      <c r="BL28" s="34">
        <f t="shared" si="43"/>
        <v>0</v>
      </c>
      <c r="BM28" s="34">
        <f t="shared" si="43"/>
        <v>0</v>
      </c>
      <c r="BN28" s="34">
        <f t="shared" si="43"/>
        <v>0</v>
      </c>
      <c r="BO28" s="34">
        <f t="shared" si="43"/>
        <v>0</v>
      </c>
      <c r="BP28" s="34">
        <f t="shared" si="43"/>
        <v>0</v>
      </c>
      <c r="BQ28" s="34">
        <f t="shared" si="43"/>
        <v>0</v>
      </c>
      <c r="BR28" s="34">
        <f t="shared" si="43"/>
        <v>0</v>
      </c>
      <c r="BS28" s="34">
        <f t="shared" si="43"/>
        <v>0</v>
      </c>
      <c r="BT28" s="69">
        <f t="shared" si="25"/>
        <v>0</v>
      </c>
    </row>
    <row r="29" spans="1:72" ht="14.25" customHeight="1" x14ac:dyDescent="0.2">
      <c r="A29" s="8" t="s">
        <v>127</v>
      </c>
      <c r="B29" s="55">
        <v>26</v>
      </c>
      <c r="C29" s="79" t="s">
        <v>70</v>
      </c>
      <c r="D29" s="6" t="s">
        <v>71</v>
      </c>
      <c r="E29" s="6" t="s">
        <v>72</v>
      </c>
      <c r="F29" s="10">
        <v>30</v>
      </c>
      <c r="G29" s="7" t="s">
        <v>175</v>
      </c>
      <c r="H29" s="10">
        <v>1</v>
      </c>
      <c r="I29" s="10">
        <v>17</v>
      </c>
      <c r="J29" s="78" t="str">
        <f>VLOOKUP(I29,用途!$B$2:$C$48,2,1)</f>
        <v>(4)</v>
      </c>
      <c r="K29" s="10">
        <v>0</v>
      </c>
      <c r="L29" s="10">
        <v>22</v>
      </c>
      <c r="M29" s="10">
        <v>0</v>
      </c>
      <c r="N29" s="6" t="s">
        <v>199</v>
      </c>
      <c r="O29" s="6">
        <v>0</v>
      </c>
      <c r="P29" s="10">
        <v>1</v>
      </c>
      <c r="Q29" s="6" t="s">
        <v>198</v>
      </c>
      <c r="R29" s="10">
        <v>1</v>
      </c>
      <c r="S29" s="10">
        <v>0</v>
      </c>
      <c r="T29" s="10">
        <v>0</v>
      </c>
      <c r="U29" s="10">
        <v>0</v>
      </c>
      <c r="V29" s="25"/>
      <c r="W29" s="33" t="s">
        <v>412</v>
      </c>
      <c r="X29" s="52"/>
      <c r="Y29" s="34">
        <f t="shared" ref="Y29:AL29" si="44">COUNTIFS($I$4:$I$355,Y$2,$O$4:$O$355,0,$F$4:$F$355,11,$R$4:$R$355,"&gt;=1",$R$4:$R$355,"&lt;=3")</f>
        <v>0</v>
      </c>
      <c r="Z29" s="34">
        <f t="shared" si="44"/>
        <v>0</v>
      </c>
      <c r="AA29" s="34">
        <f t="shared" si="44"/>
        <v>0</v>
      </c>
      <c r="AB29" s="34">
        <f t="shared" si="44"/>
        <v>0</v>
      </c>
      <c r="AC29" s="34">
        <f t="shared" si="44"/>
        <v>0</v>
      </c>
      <c r="AD29" s="34">
        <f t="shared" si="44"/>
        <v>0</v>
      </c>
      <c r="AE29" s="34">
        <f t="shared" si="44"/>
        <v>0</v>
      </c>
      <c r="AF29" s="34">
        <f t="shared" si="44"/>
        <v>0</v>
      </c>
      <c r="AG29" s="34">
        <f t="shared" si="44"/>
        <v>0</v>
      </c>
      <c r="AH29" s="34">
        <f t="shared" si="44"/>
        <v>0</v>
      </c>
      <c r="AI29" s="34">
        <f t="shared" si="44"/>
        <v>0</v>
      </c>
      <c r="AJ29" s="34">
        <f t="shared" si="44"/>
        <v>0</v>
      </c>
      <c r="AK29" s="34">
        <f t="shared" si="44"/>
        <v>0</v>
      </c>
      <c r="AL29" s="34">
        <f t="shared" si="44"/>
        <v>0</v>
      </c>
      <c r="AM29" s="34"/>
      <c r="AN29" s="34"/>
      <c r="AO29" s="34"/>
      <c r="AP29" s="34"/>
      <c r="AQ29" s="34">
        <f>COUNTIFS($I$4:$I$355,AQ$2,$O$4:$O$355,0,$F$4:$F$355,11,$R$4:$R$355,"&gt;=1",$R$4:$R$355,"&lt;=3")</f>
        <v>0</v>
      </c>
      <c r="AR29" s="34"/>
      <c r="AS29" s="34"/>
      <c r="AT29" s="34"/>
      <c r="AU29" s="34"/>
      <c r="AV29" s="34">
        <f t="shared" ref="AV29:BS29" si="45">COUNTIFS($I$4:$I$355,AV$2,$O$4:$O$355,0,$F$4:$F$355,11,$R$4:$R$355,"&gt;=1",$R$4:$R$355,"&lt;=3")</f>
        <v>0</v>
      </c>
      <c r="AW29" s="34">
        <f t="shared" si="45"/>
        <v>0</v>
      </c>
      <c r="AX29" s="34">
        <f t="shared" si="45"/>
        <v>0</v>
      </c>
      <c r="AY29" s="34">
        <f t="shared" si="45"/>
        <v>0</v>
      </c>
      <c r="AZ29" s="34">
        <f t="shared" si="45"/>
        <v>0</v>
      </c>
      <c r="BA29" s="34">
        <f t="shared" si="45"/>
        <v>0</v>
      </c>
      <c r="BB29" s="34">
        <f t="shared" si="45"/>
        <v>0</v>
      </c>
      <c r="BC29" s="34">
        <f t="shared" si="45"/>
        <v>0</v>
      </c>
      <c r="BD29" s="34">
        <f t="shared" si="45"/>
        <v>0</v>
      </c>
      <c r="BE29" s="34">
        <f t="shared" si="45"/>
        <v>0</v>
      </c>
      <c r="BF29" s="34">
        <f t="shared" si="45"/>
        <v>0</v>
      </c>
      <c r="BG29" s="34">
        <f t="shared" si="45"/>
        <v>0</v>
      </c>
      <c r="BH29" s="34">
        <f t="shared" si="45"/>
        <v>0</v>
      </c>
      <c r="BI29" s="34">
        <f t="shared" si="45"/>
        <v>0</v>
      </c>
      <c r="BJ29" s="34">
        <f t="shared" si="45"/>
        <v>0</v>
      </c>
      <c r="BK29" s="34">
        <f t="shared" si="45"/>
        <v>0</v>
      </c>
      <c r="BL29" s="34">
        <f t="shared" si="45"/>
        <v>0</v>
      </c>
      <c r="BM29" s="34">
        <f t="shared" si="45"/>
        <v>0</v>
      </c>
      <c r="BN29" s="34">
        <f t="shared" si="45"/>
        <v>0</v>
      </c>
      <c r="BO29" s="34">
        <f t="shared" si="45"/>
        <v>0</v>
      </c>
      <c r="BP29" s="34">
        <f t="shared" si="45"/>
        <v>0</v>
      </c>
      <c r="BQ29" s="34">
        <f t="shared" si="45"/>
        <v>0</v>
      </c>
      <c r="BR29" s="34">
        <f t="shared" si="45"/>
        <v>0</v>
      </c>
      <c r="BS29" s="34">
        <f t="shared" si="45"/>
        <v>0</v>
      </c>
      <c r="BT29" s="69">
        <f t="shared" si="25"/>
        <v>0</v>
      </c>
    </row>
    <row r="30" spans="1:72" ht="14.25" customHeight="1" x14ac:dyDescent="0.2">
      <c r="A30" s="8" t="s">
        <v>127</v>
      </c>
      <c r="B30" s="55">
        <v>27</v>
      </c>
      <c r="C30" s="79" t="s">
        <v>70</v>
      </c>
      <c r="D30" s="6" t="s">
        <v>71</v>
      </c>
      <c r="E30" s="6" t="s">
        <v>72</v>
      </c>
      <c r="F30" s="10">
        <v>17</v>
      </c>
      <c r="G30" s="7" t="s">
        <v>174</v>
      </c>
      <c r="H30" s="10">
        <v>3</v>
      </c>
      <c r="I30" s="10">
        <v>39</v>
      </c>
      <c r="J30" s="78" t="str">
        <f>VLOOKUP(I30,用途!$B$2:$C$48,2,1)</f>
        <v>(16)　イ</v>
      </c>
      <c r="K30" s="10">
        <v>0</v>
      </c>
      <c r="L30" s="10">
        <v>0</v>
      </c>
      <c r="M30" s="10">
        <v>0</v>
      </c>
      <c r="N30" s="6" t="s">
        <v>200</v>
      </c>
      <c r="O30" s="6">
        <v>0</v>
      </c>
      <c r="P30" s="10">
        <v>1</v>
      </c>
      <c r="Q30" s="6" t="s">
        <v>201</v>
      </c>
      <c r="R30" s="10">
        <v>1</v>
      </c>
      <c r="S30" s="10">
        <v>0</v>
      </c>
      <c r="T30" s="10">
        <v>0</v>
      </c>
      <c r="U30" s="10">
        <v>0</v>
      </c>
      <c r="V30" s="25"/>
      <c r="W30" s="40" t="s">
        <v>421</v>
      </c>
      <c r="X30" s="52">
        <v>12</v>
      </c>
      <c r="Y30" s="34">
        <f t="shared" ref="Y30:AL30" si="46">COUNTIFS($I$4:$I$355,Y$2,$O$4:$O$355,0,$F$4:$F$355,12)</f>
        <v>0</v>
      </c>
      <c r="Z30" s="34">
        <f t="shared" si="46"/>
        <v>0</v>
      </c>
      <c r="AA30" s="34">
        <f t="shared" si="46"/>
        <v>0</v>
      </c>
      <c r="AB30" s="34">
        <f t="shared" si="46"/>
        <v>0</v>
      </c>
      <c r="AC30" s="34">
        <f t="shared" si="46"/>
        <v>0</v>
      </c>
      <c r="AD30" s="34">
        <f t="shared" si="46"/>
        <v>0</v>
      </c>
      <c r="AE30" s="34">
        <f t="shared" si="46"/>
        <v>0</v>
      </c>
      <c r="AF30" s="34">
        <f t="shared" si="46"/>
        <v>0</v>
      </c>
      <c r="AG30" s="34">
        <f t="shared" si="46"/>
        <v>0</v>
      </c>
      <c r="AH30" s="34">
        <f t="shared" si="46"/>
        <v>0</v>
      </c>
      <c r="AI30" s="34">
        <f t="shared" si="46"/>
        <v>0</v>
      </c>
      <c r="AJ30" s="34">
        <f t="shared" si="46"/>
        <v>1</v>
      </c>
      <c r="AK30" s="34">
        <f t="shared" si="46"/>
        <v>0</v>
      </c>
      <c r="AL30" s="34">
        <f t="shared" si="46"/>
        <v>0</v>
      </c>
      <c r="AM30" s="34"/>
      <c r="AN30" s="34"/>
      <c r="AO30" s="34"/>
      <c r="AP30" s="34"/>
      <c r="AQ30" s="34">
        <f>COUNTIFS($I$4:$I$355,AQ$2,$O$4:$O$355,0,$F$4:$F$355,12)</f>
        <v>0</v>
      </c>
      <c r="AR30" s="34"/>
      <c r="AS30" s="34"/>
      <c r="AT30" s="34"/>
      <c r="AU30" s="34"/>
      <c r="AV30" s="34">
        <f t="shared" ref="AV30:BS30" si="47">COUNTIFS($I$4:$I$355,AV$2,$O$4:$O$355,0,$F$4:$F$355,12)</f>
        <v>0</v>
      </c>
      <c r="AW30" s="34">
        <f t="shared" si="47"/>
        <v>0</v>
      </c>
      <c r="AX30" s="34">
        <f t="shared" si="47"/>
        <v>0</v>
      </c>
      <c r="AY30" s="34">
        <f t="shared" si="47"/>
        <v>0</v>
      </c>
      <c r="AZ30" s="34">
        <f t="shared" si="47"/>
        <v>0</v>
      </c>
      <c r="BA30" s="34">
        <f t="shared" si="47"/>
        <v>0</v>
      </c>
      <c r="BB30" s="34">
        <f t="shared" si="47"/>
        <v>0</v>
      </c>
      <c r="BC30" s="34">
        <f t="shared" si="47"/>
        <v>0</v>
      </c>
      <c r="BD30" s="34">
        <f t="shared" si="47"/>
        <v>0</v>
      </c>
      <c r="BE30" s="34">
        <f t="shared" si="47"/>
        <v>0</v>
      </c>
      <c r="BF30" s="34">
        <f t="shared" si="47"/>
        <v>0</v>
      </c>
      <c r="BG30" s="34">
        <f t="shared" si="47"/>
        <v>0</v>
      </c>
      <c r="BH30" s="34">
        <f t="shared" si="47"/>
        <v>0</v>
      </c>
      <c r="BI30" s="34">
        <f t="shared" si="47"/>
        <v>0</v>
      </c>
      <c r="BJ30" s="34">
        <f t="shared" si="47"/>
        <v>0</v>
      </c>
      <c r="BK30" s="34">
        <f t="shared" si="47"/>
        <v>1</v>
      </c>
      <c r="BL30" s="34">
        <f t="shared" si="47"/>
        <v>0</v>
      </c>
      <c r="BM30" s="34">
        <f t="shared" si="47"/>
        <v>0</v>
      </c>
      <c r="BN30" s="34">
        <f t="shared" si="47"/>
        <v>0</v>
      </c>
      <c r="BO30" s="34">
        <f t="shared" si="47"/>
        <v>0</v>
      </c>
      <c r="BP30" s="34">
        <f t="shared" si="47"/>
        <v>0</v>
      </c>
      <c r="BQ30" s="34">
        <f t="shared" si="47"/>
        <v>0</v>
      </c>
      <c r="BR30" s="34">
        <f t="shared" si="47"/>
        <v>0</v>
      </c>
      <c r="BS30" s="34">
        <f t="shared" si="47"/>
        <v>0</v>
      </c>
      <c r="BT30" s="69">
        <f t="shared" si="25"/>
        <v>2</v>
      </c>
    </row>
    <row r="31" spans="1:72" ht="14.25" customHeight="1" x14ac:dyDescent="0.2">
      <c r="A31" s="8" t="s">
        <v>127</v>
      </c>
      <c r="B31" s="55">
        <v>28</v>
      </c>
      <c r="C31" s="79" t="s">
        <v>70</v>
      </c>
      <c r="D31" s="6" t="s">
        <v>71</v>
      </c>
      <c r="E31" s="6" t="s">
        <v>72</v>
      </c>
      <c r="F31" s="10">
        <v>18</v>
      </c>
      <c r="G31" s="7" t="s">
        <v>174</v>
      </c>
      <c r="H31" s="10">
        <v>3</v>
      </c>
      <c r="I31" s="10">
        <v>39</v>
      </c>
      <c r="J31" s="78" t="str">
        <f>VLOOKUP(I31,用途!$B$2:$C$48,2,1)</f>
        <v>(16)　イ</v>
      </c>
      <c r="K31" s="10">
        <v>0</v>
      </c>
      <c r="L31" s="10">
        <v>0</v>
      </c>
      <c r="M31" s="10">
        <v>0</v>
      </c>
      <c r="N31" s="6" t="s">
        <v>200</v>
      </c>
      <c r="O31" s="6">
        <v>0</v>
      </c>
      <c r="P31" s="10">
        <v>1</v>
      </c>
      <c r="Q31" s="6" t="s">
        <v>201</v>
      </c>
      <c r="R31" s="10">
        <v>1</v>
      </c>
      <c r="S31" s="10">
        <v>0</v>
      </c>
      <c r="T31" s="10">
        <v>0</v>
      </c>
      <c r="U31" s="10">
        <v>0</v>
      </c>
      <c r="V31" s="25"/>
      <c r="W31" s="33" t="s">
        <v>412</v>
      </c>
      <c r="X31" s="52"/>
      <c r="Y31" s="34">
        <f t="shared" ref="Y31:AL31" si="48">COUNTIFS($I$4:$I$355,Y$2,$O$4:$O$355,0,$F$4:$F$355,12,$R$4:$R$355,"&gt;=1",$R$4:$R$355,"&lt;=3")</f>
        <v>0</v>
      </c>
      <c r="Z31" s="34">
        <f t="shared" si="48"/>
        <v>0</v>
      </c>
      <c r="AA31" s="34">
        <f t="shared" si="48"/>
        <v>0</v>
      </c>
      <c r="AB31" s="34">
        <f t="shared" si="48"/>
        <v>0</v>
      </c>
      <c r="AC31" s="34">
        <f t="shared" si="48"/>
        <v>0</v>
      </c>
      <c r="AD31" s="34">
        <f t="shared" si="48"/>
        <v>0</v>
      </c>
      <c r="AE31" s="34">
        <f t="shared" si="48"/>
        <v>0</v>
      </c>
      <c r="AF31" s="34">
        <f t="shared" si="48"/>
        <v>0</v>
      </c>
      <c r="AG31" s="34">
        <f t="shared" si="48"/>
        <v>0</v>
      </c>
      <c r="AH31" s="34">
        <f t="shared" si="48"/>
        <v>0</v>
      </c>
      <c r="AI31" s="34">
        <f t="shared" si="48"/>
        <v>0</v>
      </c>
      <c r="AJ31" s="34">
        <f t="shared" si="48"/>
        <v>1</v>
      </c>
      <c r="AK31" s="34">
        <f t="shared" si="48"/>
        <v>0</v>
      </c>
      <c r="AL31" s="34">
        <f t="shared" si="48"/>
        <v>0</v>
      </c>
      <c r="AM31" s="34"/>
      <c r="AN31" s="34"/>
      <c r="AO31" s="34"/>
      <c r="AP31" s="34"/>
      <c r="AQ31" s="34">
        <f>COUNTIFS($I$4:$I$355,AQ$2,$O$4:$O$355,0,$F$4:$F$355,12,$R$4:$R$355,"&gt;=1",$R$4:$R$355,"&lt;=3")</f>
        <v>0</v>
      </c>
      <c r="AR31" s="34"/>
      <c r="AS31" s="34"/>
      <c r="AT31" s="34"/>
      <c r="AU31" s="34"/>
      <c r="AV31" s="34">
        <f t="shared" ref="AV31:BS31" si="49">COUNTIFS($I$4:$I$355,AV$2,$O$4:$O$355,0,$F$4:$F$355,12,$R$4:$R$355,"&gt;=1",$R$4:$R$355,"&lt;=3")</f>
        <v>0</v>
      </c>
      <c r="AW31" s="34">
        <f t="shared" si="49"/>
        <v>0</v>
      </c>
      <c r="AX31" s="34">
        <f t="shared" si="49"/>
        <v>0</v>
      </c>
      <c r="AY31" s="34">
        <f t="shared" si="49"/>
        <v>0</v>
      </c>
      <c r="AZ31" s="34">
        <f t="shared" si="49"/>
        <v>0</v>
      </c>
      <c r="BA31" s="34">
        <f t="shared" si="49"/>
        <v>0</v>
      </c>
      <c r="BB31" s="34">
        <f t="shared" si="49"/>
        <v>0</v>
      </c>
      <c r="BC31" s="34">
        <f t="shared" si="49"/>
        <v>0</v>
      </c>
      <c r="BD31" s="34">
        <f t="shared" si="49"/>
        <v>0</v>
      </c>
      <c r="BE31" s="34">
        <f t="shared" si="49"/>
        <v>0</v>
      </c>
      <c r="BF31" s="34">
        <f t="shared" si="49"/>
        <v>0</v>
      </c>
      <c r="BG31" s="34">
        <f t="shared" si="49"/>
        <v>0</v>
      </c>
      <c r="BH31" s="34">
        <f t="shared" si="49"/>
        <v>0</v>
      </c>
      <c r="BI31" s="34">
        <f t="shared" si="49"/>
        <v>0</v>
      </c>
      <c r="BJ31" s="34">
        <f t="shared" si="49"/>
        <v>0</v>
      </c>
      <c r="BK31" s="34">
        <f t="shared" si="49"/>
        <v>0</v>
      </c>
      <c r="BL31" s="34">
        <f t="shared" si="49"/>
        <v>0</v>
      </c>
      <c r="BM31" s="34">
        <f t="shared" si="49"/>
        <v>0</v>
      </c>
      <c r="BN31" s="34">
        <f t="shared" si="49"/>
        <v>0</v>
      </c>
      <c r="BO31" s="34">
        <f t="shared" si="49"/>
        <v>0</v>
      </c>
      <c r="BP31" s="34">
        <f t="shared" si="49"/>
        <v>0</v>
      </c>
      <c r="BQ31" s="34">
        <f t="shared" si="49"/>
        <v>0</v>
      </c>
      <c r="BR31" s="34">
        <f t="shared" si="49"/>
        <v>0</v>
      </c>
      <c r="BS31" s="34">
        <f t="shared" si="49"/>
        <v>0</v>
      </c>
      <c r="BT31" s="69">
        <f t="shared" si="25"/>
        <v>1</v>
      </c>
    </row>
    <row r="32" spans="1:72" ht="14.25" customHeight="1" x14ac:dyDescent="0.2">
      <c r="A32" s="8" t="s">
        <v>127</v>
      </c>
      <c r="B32" s="55">
        <v>29</v>
      </c>
      <c r="C32" s="79" t="s">
        <v>70</v>
      </c>
      <c r="D32" s="6" t="s">
        <v>71</v>
      </c>
      <c r="E32" s="6" t="s">
        <v>72</v>
      </c>
      <c r="F32" s="10">
        <v>30</v>
      </c>
      <c r="G32" s="7" t="s">
        <v>175</v>
      </c>
      <c r="H32" s="10">
        <v>1</v>
      </c>
      <c r="I32" s="10">
        <v>39</v>
      </c>
      <c r="J32" s="78" t="str">
        <f>VLOOKUP(I32,用途!$B$2:$C$48,2,1)</f>
        <v>(16)　イ</v>
      </c>
      <c r="K32" s="10">
        <v>0</v>
      </c>
      <c r="L32" s="10">
        <v>22</v>
      </c>
      <c r="M32" s="10">
        <v>0</v>
      </c>
      <c r="N32" s="6" t="s">
        <v>202</v>
      </c>
      <c r="O32" s="6">
        <v>0</v>
      </c>
      <c r="P32" s="10">
        <v>1</v>
      </c>
      <c r="Q32" s="6" t="s">
        <v>203</v>
      </c>
      <c r="R32" s="10">
        <v>1</v>
      </c>
      <c r="S32" s="10">
        <v>0</v>
      </c>
      <c r="T32" s="10">
        <v>0</v>
      </c>
      <c r="U32" s="10">
        <v>0</v>
      </c>
      <c r="V32" s="25"/>
      <c r="W32" s="40" t="s">
        <v>421</v>
      </c>
      <c r="X32" s="52">
        <v>13</v>
      </c>
      <c r="Y32" s="34">
        <f t="shared" ref="Y32:AL32" si="50">COUNTIFS($I$4:$I$355,Y$2,$O$4:$O$355,0,$F$4:$F$355,13)</f>
        <v>0</v>
      </c>
      <c r="Z32" s="34">
        <f t="shared" si="50"/>
        <v>0</v>
      </c>
      <c r="AA32" s="34">
        <f t="shared" si="50"/>
        <v>0</v>
      </c>
      <c r="AB32" s="34">
        <f t="shared" si="50"/>
        <v>0</v>
      </c>
      <c r="AC32" s="34">
        <f t="shared" si="50"/>
        <v>0</v>
      </c>
      <c r="AD32" s="34">
        <f t="shared" si="50"/>
        <v>0</v>
      </c>
      <c r="AE32" s="34">
        <f t="shared" si="50"/>
        <v>0</v>
      </c>
      <c r="AF32" s="34">
        <f t="shared" si="50"/>
        <v>0</v>
      </c>
      <c r="AG32" s="34">
        <f t="shared" si="50"/>
        <v>0</v>
      </c>
      <c r="AH32" s="34">
        <f t="shared" si="50"/>
        <v>0</v>
      </c>
      <c r="AI32" s="34">
        <f t="shared" si="50"/>
        <v>0</v>
      </c>
      <c r="AJ32" s="34">
        <f t="shared" si="50"/>
        <v>0</v>
      </c>
      <c r="AK32" s="34">
        <f t="shared" si="50"/>
        <v>0</v>
      </c>
      <c r="AL32" s="34">
        <f t="shared" si="50"/>
        <v>0</v>
      </c>
      <c r="AM32" s="34"/>
      <c r="AN32" s="34"/>
      <c r="AO32" s="34"/>
      <c r="AP32" s="34"/>
      <c r="AQ32" s="34">
        <f>COUNTIFS($I$4:$I$355,AQ$2,$O$4:$O$355,0,$F$4:$F$355,13)</f>
        <v>0</v>
      </c>
      <c r="AR32" s="34"/>
      <c r="AS32" s="34"/>
      <c r="AT32" s="34"/>
      <c r="AU32" s="34"/>
      <c r="AV32" s="34">
        <f t="shared" ref="AV32:BS32" si="51">COUNTIFS($I$4:$I$355,AV$2,$O$4:$O$355,0,$F$4:$F$355,13)</f>
        <v>0</v>
      </c>
      <c r="AW32" s="34">
        <f t="shared" si="51"/>
        <v>0</v>
      </c>
      <c r="AX32" s="34">
        <f t="shared" si="51"/>
        <v>0</v>
      </c>
      <c r="AY32" s="34">
        <f t="shared" si="51"/>
        <v>0</v>
      </c>
      <c r="AZ32" s="34">
        <f t="shared" si="51"/>
        <v>0</v>
      </c>
      <c r="BA32" s="34">
        <f t="shared" si="51"/>
        <v>0</v>
      </c>
      <c r="BB32" s="34">
        <f t="shared" si="51"/>
        <v>0</v>
      </c>
      <c r="BC32" s="34">
        <f t="shared" si="51"/>
        <v>0</v>
      </c>
      <c r="BD32" s="34">
        <f t="shared" si="51"/>
        <v>0</v>
      </c>
      <c r="BE32" s="34">
        <f t="shared" si="51"/>
        <v>0</v>
      </c>
      <c r="BF32" s="34">
        <f t="shared" si="51"/>
        <v>0</v>
      </c>
      <c r="BG32" s="34">
        <f t="shared" si="51"/>
        <v>0</v>
      </c>
      <c r="BH32" s="34">
        <f t="shared" si="51"/>
        <v>0</v>
      </c>
      <c r="BI32" s="34">
        <f t="shared" si="51"/>
        <v>0</v>
      </c>
      <c r="BJ32" s="34">
        <f t="shared" si="51"/>
        <v>0</v>
      </c>
      <c r="BK32" s="34">
        <f t="shared" si="51"/>
        <v>0</v>
      </c>
      <c r="BL32" s="34">
        <f t="shared" si="51"/>
        <v>0</v>
      </c>
      <c r="BM32" s="34">
        <f t="shared" si="51"/>
        <v>0</v>
      </c>
      <c r="BN32" s="34">
        <f t="shared" si="51"/>
        <v>0</v>
      </c>
      <c r="BO32" s="34">
        <f t="shared" si="51"/>
        <v>0</v>
      </c>
      <c r="BP32" s="34">
        <f t="shared" si="51"/>
        <v>0</v>
      </c>
      <c r="BQ32" s="34">
        <f t="shared" si="51"/>
        <v>0</v>
      </c>
      <c r="BR32" s="34">
        <f t="shared" si="51"/>
        <v>0</v>
      </c>
      <c r="BS32" s="34">
        <f t="shared" si="51"/>
        <v>0</v>
      </c>
      <c r="BT32" s="69">
        <f t="shared" si="25"/>
        <v>0</v>
      </c>
    </row>
    <row r="33" spans="1:73" ht="14.25" customHeight="1" x14ac:dyDescent="0.2">
      <c r="A33" s="8" t="s">
        <v>127</v>
      </c>
      <c r="B33" s="55">
        <v>30</v>
      </c>
      <c r="C33" s="79" t="s">
        <v>70</v>
      </c>
      <c r="D33" s="6" t="s">
        <v>71</v>
      </c>
      <c r="E33" s="6" t="s">
        <v>72</v>
      </c>
      <c r="F33" s="10">
        <v>18</v>
      </c>
      <c r="G33" s="7" t="s">
        <v>174</v>
      </c>
      <c r="H33" s="10">
        <v>3</v>
      </c>
      <c r="I33" s="10">
        <v>39</v>
      </c>
      <c r="J33" s="78" t="str">
        <f>VLOOKUP(I33,用途!$B$2:$C$48,2,1)</f>
        <v>(16)　イ</v>
      </c>
      <c r="K33" s="10">
        <v>0</v>
      </c>
      <c r="L33" s="10">
        <v>0</v>
      </c>
      <c r="M33" s="10">
        <v>0</v>
      </c>
      <c r="N33" s="6" t="s">
        <v>204</v>
      </c>
      <c r="O33" s="6">
        <v>0</v>
      </c>
      <c r="P33" s="10">
        <v>1</v>
      </c>
      <c r="Q33" s="6" t="s">
        <v>204</v>
      </c>
      <c r="R33" s="10">
        <v>1</v>
      </c>
      <c r="S33" s="10">
        <v>0</v>
      </c>
      <c r="T33" s="10">
        <v>0</v>
      </c>
      <c r="U33" s="10">
        <v>0</v>
      </c>
      <c r="V33" s="25"/>
      <c r="W33" s="33" t="s">
        <v>412</v>
      </c>
      <c r="X33" s="52"/>
      <c r="Y33" s="34">
        <f t="shared" ref="Y33:AL33" si="52">COUNTIFS($I$4:$I$355,Y$2,$O$4:$O$355,0,$F$4:$F$355,13,$R$4:$R$355,"&gt;=1",$R$4:$R$355,"&lt;=3")</f>
        <v>0</v>
      </c>
      <c r="Z33" s="34">
        <f t="shared" si="52"/>
        <v>0</v>
      </c>
      <c r="AA33" s="34">
        <f t="shared" si="52"/>
        <v>0</v>
      </c>
      <c r="AB33" s="34">
        <f t="shared" si="52"/>
        <v>0</v>
      </c>
      <c r="AC33" s="34">
        <f t="shared" si="52"/>
        <v>0</v>
      </c>
      <c r="AD33" s="34">
        <f t="shared" si="52"/>
        <v>0</v>
      </c>
      <c r="AE33" s="34">
        <f t="shared" si="52"/>
        <v>0</v>
      </c>
      <c r="AF33" s="34">
        <f t="shared" si="52"/>
        <v>0</v>
      </c>
      <c r="AG33" s="34">
        <f t="shared" si="52"/>
        <v>0</v>
      </c>
      <c r="AH33" s="34">
        <f t="shared" si="52"/>
        <v>0</v>
      </c>
      <c r="AI33" s="34">
        <f t="shared" si="52"/>
        <v>0</v>
      </c>
      <c r="AJ33" s="34">
        <f t="shared" si="52"/>
        <v>0</v>
      </c>
      <c r="AK33" s="34">
        <f t="shared" si="52"/>
        <v>0</v>
      </c>
      <c r="AL33" s="34">
        <f t="shared" si="52"/>
        <v>0</v>
      </c>
      <c r="AM33" s="34"/>
      <c r="AN33" s="34"/>
      <c r="AO33" s="34"/>
      <c r="AP33" s="34"/>
      <c r="AQ33" s="34">
        <f>COUNTIFS($I$4:$I$355,AQ$2,$O$4:$O$355,0,$F$4:$F$355,13,$R$4:$R$355,"&gt;=1",$R$4:$R$355,"&lt;=3")</f>
        <v>0</v>
      </c>
      <c r="AR33" s="34"/>
      <c r="AS33" s="34"/>
      <c r="AT33" s="34"/>
      <c r="AU33" s="34"/>
      <c r="AV33" s="34">
        <f t="shared" ref="AV33:BS33" si="53">COUNTIFS($I$4:$I$355,AV$2,$O$4:$O$355,0,$F$4:$F$355,13,$R$4:$R$355,"&gt;=1",$R$4:$R$355,"&lt;=3")</f>
        <v>0</v>
      </c>
      <c r="AW33" s="34">
        <f t="shared" si="53"/>
        <v>0</v>
      </c>
      <c r="AX33" s="34">
        <f t="shared" si="53"/>
        <v>0</v>
      </c>
      <c r="AY33" s="34">
        <f t="shared" si="53"/>
        <v>0</v>
      </c>
      <c r="AZ33" s="34">
        <f t="shared" si="53"/>
        <v>0</v>
      </c>
      <c r="BA33" s="34">
        <f t="shared" si="53"/>
        <v>0</v>
      </c>
      <c r="BB33" s="34">
        <f t="shared" si="53"/>
        <v>0</v>
      </c>
      <c r="BC33" s="34">
        <f t="shared" si="53"/>
        <v>0</v>
      </c>
      <c r="BD33" s="34">
        <f t="shared" si="53"/>
        <v>0</v>
      </c>
      <c r="BE33" s="34">
        <f t="shared" si="53"/>
        <v>0</v>
      </c>
      <c r="BF33" s="34">
        <f t="shared" si="53"/>
        <v>0</v>
      </c>
      <c r="BG33" s="34">
        <f t="shared" si="53"/>
        <v>0</v>
      </c>
      <c r="BH33" s="34">
        <f t="shared" si="53"/>
        <v>0</v>
      </c>
      <c r="BI33" s="34">
        <f t="shared" si="53"/>
        <v>0</v>
      </c>
      <c r="BJ33" s="34">
        <f t="shared" si="53"/>
        <v>0</v>
      </c>
      <c r="BK33" s="34">
        <f t="shared" si="53"/>
        <v>0</v>
      </c>
      <c r="BL33" s="34">
        <f t="shared" si="53"/>
        <v>0</v>
      </c>
      <c r="BM33" s="34">
        <f t="shared" si="53"/>
        <v>0</v>
      </c>
      <c r="BN33" s="34">
        <f t="shared" si="53"/>
        <v>0</v>
      </c>
      <c r="BO33" s="34">
        <f t="shared" si="53"/>
        <v>0</v>
      </c>
      <c r="BP33" s="34">
        <f t="shared" si="53"/>
        <v>0</v>
      </c>
      <c r="BQ33" s="34">
        <f t="shared" si="53"/>
        <v>0</v>
      </c>
      <c r="BR33" s="34">
        <f t="shared" si="53"/>
        <v>0</v>
      </c>
      <c r="BS33" s="34">
        <f t="shared" si="53"/>
        <v>0</v>
      </c>
      <c r="BT33" s="69">
        <f t="shared" si="25"/>
        <v>0</v>
      </c>
    </row>
    <row r="34" spans="1:73" ht="14.25" customHeight="1" x14ac:dyDescent="0.2">
      <c r="A34" s="8" t="s">
        <v>127</v>
      </c>
      <c r="B34" s="55">
        <v>31</v>
      </c>
      <c r="C34" s="79" t="s">
        <v>70</v>
      </c>
      <c r="D34" s="6" t="s">
        <v>71</v>
      </c>
      <c r="E34" s="6" t="s">
        <v>72</v>
      </c>
      <c r="F34" s="10">
        <v>17</v>
      </c>
      <c r="G34" s="7" t="s">
        <v>174</v>
      </c>
      <c r="H34" s="10">
        <v>3</v>
      </c>
      <c r="I34" s="10">
        <v>39</v>
      </c>
      <c r="J34" s="78" t="str">
        <f>VLOOKUP(I34,用途!$B$2:$C$48,2,1)</f>
        <v>(16)　イ</v>
      </c>
      <c r="K34" s="10">
        <v>0</v>
      </c>
      <c r="L34" s="10">
        <v>0</v>
      </c>
      <c r="M34" s="10">
        <v>0</v>
      </c>
      <c r="N34" s="6" t="s">
        <v>205</v>
      </c>
      <c r="O34" s="6">
        <v>0</v>
      </c>
      <c r="P34" s="10">
        <v>1</v>
      </c>
      <c r="Q34" s="6" t="s">
        <v>205</v>
      </c>
      <c r="R34" s="10">
        <v>1</v>
      </c>
      <c r="S34" s="10">
        <v>0</v>
      </c>
      <c r="T34" s="10">
        <v>0</v>
      </c>
      <c r="U34" s="10">
        <v>0</v>
      </c>
      <c r="V34" s="25"/>
      <c r="W34" s="40" t="s">
        <v>421</v>
      </c>
      <c r="X34" s="52">
        <v>14</v>
      </c>
      <c r="Y34" s="34">
        <f t="shared" ref="Y34:AL34" si="54">COUNTIFS($I$4:$I$355,Y$2,$O$4:$O$355,0,$F$4:$F$355,14)</f>
        <v>0</v>
      </c>
      <c r="Z34" s="34">
        <f t="shared" si="54"/>
        <v>0</v>
      </c>
      <c r="AA34" s="34">
        <f t="shared" si="54"/>
        <v>0</v>
      </c>
      <c r="AB34" s="34">
        <f t="shared" si="54"/>
        <v>0</v>
      </c>
      <c r="AC34" s="34">
        <f t="shared" si="54"/>
        <v>0</v>
      </c>
      <c r="AD34" s="34">
        <f t="shared" si="54"/>
        <v>0</v>
      </c>
      <c r="AE34" s="34">
        <f t="shared" si="54"/>
        <v>0</v>
      </c>
      <c r="AF34" s="34">
        <f t="shared" si="54"/>
        <v>0</v>
      </c>
      <c r="AG34" s="34">
        <f t="shared" si="54"/>
        <v>0</v>
      </c>
      <c r="AH34" s="34">
        <f t="shared" si="54"/>
        <v>0</v>
      </c>
      <c r="AI34" s="34">
        <f t="shared" si="54"/>
        <v>0</v>
      </c>
      <c r="AJ34" s="34">
        <f t="shared" si="54"/>
        <v>0</v>
      </c>
      <c r="AK34" s="34">
        <f t="shared" si="54"/>
        <v>0</v>
      </c>
      <c r="AL34" s="34">
        <f t="shared" si="54"/>
        <v>0</v>
      </c>
      <c r="AM34" s="34"/>
      <c r="AN34" s="34"/>
      <c r="AO34" s="34"/>
      <c r="AP34" s="34"/>
      <c r="AQ34" s="34">
        <f>COUNTIFS($I$4:$I$355,AQ$2,$O$4:$O$355,0,$F$4:$F$355,14)</f>
        <v>0</v>
      </c>
      <c r="AR34" s="34"/>
      <c r="AS34" s="34"/>
      <c r="AT34" s="34"/>
      <c r="AU34" s="34"/>
      <c r="AV34" s="34">
        <f t="shared" ref="AV34:BS34" si="55">COUNTIFS($I$4:$I$355,AV$2,$O$4:$O$355,0,$F$4:$F$355,14)</f>
        <v>0</v>
      </c>
      <c r="AW34" s="34">
        <f t="shared" si="55"/>
        <v>0</v>
      </c>
      <c r="AX34" s="34">
        <f t="shared" si="55"/>
        <v>0</v>
      </c>
      <c r="AY34" s="34">
        <f t="shared" si="55"/>
        <v>0</v>
      </c>
      <c r="AZ34" s="34">
        <f t="shared" si="55"/>
        <v>0</v>
      </c>
      <c r="BA34" s="34">
        <f t="shared" si="55"/>
        <v>0</v>
      </c>
      <c r="BB34" s="34">
        <f t="shared" si="55"/>
        <v>0</v>
      </c>
      <c r="BC34" s="34">
        <f t="shared" si="55"/>
        <v>0</v>
      </c>
      <c r="BD34" s="34">
        <f t="shared" si="55"/>
        <v>0</v>
      </c>
      <c r="BE34" s="34">
        <f t="shared" si="55"/>
        <v>0</v>
      </c>
      <c r="BF34" s="34">
        <f t="shared" si="55"/>
        <v>0</v>
      </c>
      <c r="BG34" s="34">
        <f t="shared" si="55"/>
        <v>0</v>
      </c>
      <c r="BH34" s="34">
        <f t="shared" si="55"/>
        <v>0</v>
      </c>
      <c r="BI34" s="34">
        <f t="shared" si="55"/>
        <v>0</v>
      </c>
      <c r="BJ34" s="34">
        <f t="shared" si="55"/>
        <v>0</v>
      </c>
      <c r="BK34" s="34">
        <f t="shared" si="55"/>
        <v>0</v>
      </c>
      <c r="BL34" s="34">
        <f t="shared" si="55"/>
        <v>0</v>
      </c>
      <c r="BM34" s="34">
        <f t="shared" si="55"/>
        <v>0</v>
      </c>
      <c r="BN34" s="34">
        <f t="shared" si="55"/>
        <v>0</v>
      </c>
      <c r="BO34" s="34">
        <f t="shared" si="55"/>
        <v>0</v>
      </c>
      <c r="BP34" s="34">
        <f t="shared" si="55"/>
        <v>0</v>
      </c>
      <c r="BQ34" s="34">
        <f t="shared" si="55"/>
        <v>0</v>
      </c>
      <c r="BR34" s="34">
        <f t="shared" si="55"/>
        <v>0</v>
      </c>
      <c r="BS34" s="34">
        <f t="shared" si="55"/>
        <v>0</v>
      </c>
      <c r="BT34" s="69">
        <f t="shared" si="25"/>
        <v>0</v>
      </c>
    </row>
    <row r="35" spans="1:73" ht="14.25" customHeight="1" x14ac:dyDescent="0.2">
      <c r="A35" s="8" t="s">
        <v>127</v>
      </c>
      <c r="B35" s="55">
        <v>32</v>
      </c>
      <c r="C35" s="79" t="s">
        <v>70</v>
      </c>
      <c r="D35" s="6" t="s">
        <v>71</v>
      </c>
      <c r="E35" s="6" t="s">
        <v>72</v>
      </c>
      <c r="F35" s="10">
        <v>18</v>
      </c>
      <c r="G35" s="7" t="s">
        <v>174</v>
      </c>
      <c r="H35" s="10">
        <v>3</v>
      </c>
      <c r="I35" s="10">
        <v>39</v>
      </c>
      <c r="J35" s="78" t="str">
        <f>VLOOKUP(I35,用途!$B$2:$C$48,2,1)</f>
        <v>(16)　イ</v>
      </c>
      <c r="K35" s="10">
        <v>0</v>
      </c>
      <c r="L35" s="10">
        <v>0</v>
      </c>
      <c r="M35" s="10">
        <v>0</v>
      </c>
      <c r="N35" s="6" t="s">
        <v>205</v>
      </c>
      <c r="O35" s="6">
        <v>0</v>
      </c>
      <c r="P35" s="10">
        <v>1</v>
      </c>
      <c r="Q35" s="6" t="s">
        <v>205</v>
      </c>
      <c r="R35" s="10">
        <v>1</v>
      </c>
      <c r="S35" s="10">
        <v>0</v>
      </c>
      <c r="T35" s="10">
        <v>0</v>
      </c>
      <c r="U35" s="10">
        <v>0</v>
      </c>
      <c r="V35" s="25"/>
      <c r="W35" s="33" t="s">
        <v>412</v>
      </c>
      <c r="X35" s="52"/>
      <c r="Y35" s="34">
        <f t="shared" ref="Y35:AL35" si="56">COUNTIFS($I$4:$I$355,Y$2,$O$4:$O$355,0,$F$4:$F$355,14,$R$4:$R$355,"&gt;=1",$R$4:$R$355,"&lt;=3")</f>
        <v>0</v>
      </c>
      <c r="Z35" s="34">
        <f t="shared" si="56"/>
        <v>0</v>
      </c>
      <c r="AA35" s="34">
        <f t="shared" si="56"/>
        <v>0</v>
      </c>
      <c r="AB35" s="34">
        <f t="shared" si="56"/>
        <v>0</v>
      </c>
      <c r="AC35" s="34">
        <f t="shared" si="56"/>
        <v>0</v>
      </c>
      <c r="AD35" s="34">
        <f t="shared" si="56"/>
        <v>0</v>
      </c>
      <c r="AE35" s="34">
        <f t="shared" si="56"/>
        <v>0</v>
      </c>
      <c r="AF35" s="34">
        <f t="shared" si="56"/>
        <v>0</v>
      </c>
      <c r="AG35" s="34">
        <f t="shared" si="56"/>
        <v>0</v>
      </c>
      <c r="AH35" s="34">
        <f t="shared" si="56"/>
        <v>0</v>
      </c>
      <c r="AI35" s="34">
        <f t="shared" si="56"/>
        <v>0</v>
      </c>
      <c r="AJ35" s="34">
        <f t="shared" si="56"/>
        <v>0</v>
      </c>
      <c r="AK35" s="34">
        <f t="shared" si="56"/>
        <v>0</v>
      </c>
      <c r="AL35" s="34">
        <f t="shared" si="56"/>
        <v>0</v>
      </c>
      <c r="AM35" s="34"/>
      <c r="AN35" s="34"/>
      <c r="AO35" s="34"/>
      <c r="AP35" s="34"/>
      <c r="AQ35" s="34">
        <f>COUNTIFS($I$4:$I$355,AQ$2,$O$4:$O$355,0,$F$4:$F$355,14,$R$4:$R$355,"&gt;=1",$R$4:$R$355,"&lt;=3")</f>
        <v>0</v>
      </c>
      <c r="AR35" s="34"/>
      <c r="AS35" s="34"/>
      <c r="AT35" s="34"/>
      <c r="AU35" s="34"/>
      <c r="AV35" s="34">
        <f t="shared" ref="AV35:BS35" si="57">COUNTIFS($I$4:$I$355,AV$2,$O$4:$O$355,0,$F$4:$F$355,14,$R$4:$R$355,"&gt;=1",$R$4:$R$355,"&lt;=3")</f>
        <v>0</v>
      </c>
      <c r="AW35" s="34">
        <f t="shared" si="57"/>
        <v>0</v>
      </c>
      <c r="AX35" s="34">
        <f t="shared" si="57"/>
        <v>0</v>
      </c>
      <c r="AY35" s="34">
        <f t="shared" si="57"/>
        <v>0</v>
      </c>
      <c r="AZ35" s="34">
        <f t="shared" si="57"/>
        <v>0</v>
      </c>
      <c r="BA35" s="34">
        <f t="shared" si="57"/>
        <v>0</v>
      </c>
      <c r="BB35" s="34">
        <f t="shared" si="57"/>
        <v>0</v>
      </c>
      <c r="BC35" s="34">
        <f t="shared" si="57"/>
        <v>0</v>
      </c>
      <c r="BD35" s="34">
        <f t="shared" si="57"/>
        <v>0</v>
      </c>
      <c r="BE35" s="34">
        <f t="shared" si="57"/>
        <v>0</v>
      </c>
      <c r="BF35" s="34">
        <f t="shared" si="57"/>
        <v>0</v>
      </c>
      <c r="BG35" s="34">
        <f t="shared" si="57"/>
        <v>0</v>
      </c>
      <c r="BH35" s="34">
        <f t="shared" si="57"/>
        <v>0</v>
      </c>
      <c r="BI35" s="34">
        <f t="shared" si="57"/>
        <v>0</v>
      </c>
      <c r="BJ35" s="34">
        <f t="shared" si="57"/>
        <v>0</v>
      </c>
      <c r="BK35" s="34">
        <f t="shared" si="57"/>
        <v>0</v>
      </c>
      <c r="BL35" s="34">
        <f t="shared" si="57"/>
        <v>0</v>
      </c>
      <c r="BM35" s="34">
        <f t="shared" si="57"/>
        <v>0</v>
      </c>
      <c r="BN35" s="34">
        <f t="shared" si="57"/>
        <v>0</v>
      </c>
      <c r="BO35" s="34">
        <f t="shared" si="57"/>
        <v>0</v>
      </c>
      <c r="BP35" s="34">
        <f t="shared" si="57"/>
        <v>0</v>
      </c>
      <c r="BQ35" s="34">
        <f t="shared" si="57"/>
        <v>0</v>
      </c>
      <c r="BR35" s="34">
        <f t="shared" si="57"/>
        <v>0</v>
      </c>
      <c r="BS35" s="34">
        <f t="shared" si="57"/>
        <v>0</v>
      </c>
      <c r="BT35" s="69">
        <f t="shared" si="25"/>
        <v>0</v>
      </c>
    </row>
    <row r="36" spans="1:73" ht="14.25" customHeight="1" x14ac:dyDescent="0.2">
      <c r="A36" s="8" t="s">
        <v>127</v>
      </c>
      <c r="B36" s="55">
        <v>33</v>
      </c>
      <c r="C36" s="79" t="s">
        <v>70</v>
      </c>
      <c r="D36" s="6" t="s">
        <v>71</v>
      </c>
      <c r="E36" s="6" t="s">
        <v>72</v>
      </c>
      <c r="F36" s="10">
        <v>18</v>
      </c>
      <c r="G36" s="7" t="s">
        <v>174</v>
      </c>
      <c r="H36" s="10">
        <v>3</v>
      </c>
      <c r="I36" s="10">
        <v>39</v>
      </c>
      <c r="J36" s="78" t="str">
        <f>VLOOKUP(I36,用途!$B$2:$C$48,2,1)</f>
        <v>(16)　イ</v>
      </c>
      <c r="K36" s="10">
        <v>0</v>
      </c>
      <c r="L36" s="10">
        <v>0</v>
      </c>
      <c r="M36" s="10">
        <v>0</v>
      </c>
      <c r="N36" s="6" t="s">
        <v>206</v>
      </c>
      <c r="O36" s="6">
        <v>0</v>
      </c>
      <c r="P36" s="10">
        <v>1</v>
      </c>
      <c r="Q36" s="6" t="s">
        <v>206</v>
      </c>
      <c r="R36" s="10">
        <v>1</v>
      </c>
      <c r="S36" s="10">
        <v>0</v>
      </c>
      <c r="T36" s="10">
        <v>0</v>
      </c>
      <c r="U36" s="10">
        <v>0</v>
      </c>
      <c r="V36" s="25"/>
      <c r="W36" s="40" t="s">
        <v>422</v>
      </c>
      <c r="X36" s="52">
        <v>15</v>
      </c>
      <c r="Y36" s="34">
        <f t="shared" ref="Y36:AL36" si="58">COUNTIFS($I$4:$I$355,Y$2,$O$4:$O$355,0,$F$4:$F$355,15)</f>
        <v>0</v>
      </c>
      <c r="Z36" s="34">
        <f t="shared" si="58"/>
        <v>0</v>
      </c>
      <c r="AA36" s="34">
        <f t="shared" si="58"/>
        <v>0</v>
      </c>
      <c r="AB36" s="34">
        <f t="shared" si="58"/>
        <v>0</v>
      </c>
      <c r="AC36" s="34">
        <f t="shared" si="58"/>
        <v>0</v>
      </c>
      <c r="AD36" s="34">
        <f t="shared" si="58"/>
        <v>0</v>
      </c>
      <c r="AE36" s="34">
        <f t="shared" si="58"/>
        <v>0</v>
      </c>
      <c r="AF36" s="34">
        <f t="shared" si="58"/>
        <v>0</v>
      </c>
      <c r="AG36" s="34">
        <f t="shared" si="58"/>
        <v>0</v>
      </c>
      <c r="AH36" s="34">
        <f t="shared" si="58"/>
        <v>0</v>
      </c>
      <c r="AI36" s="34">
        <f t="shared" si="58"/>
        <v>0</v>
      </c>
      <c r="AJ36" s="34">
        <f t="shared" si="58"/>
        <v>0</v>
      </c>
      <c r="AK36" s="34">
        <f t="shared" si="58"/>
        <v>0</v>
      </c>
      <c r="AL36" s="34">
        <f t="shared" si="58"/>
        <v>0</v>
      </c>
      <c r="AM36" s="34"/>
      <c r="AN36" s="34"/>
      <c r="AO36" s="34"/>
      <c r="AP36" s="34"/>
      <c r="AQ36" s="34">
        <f>COUNTIFS($I$4:$I$355,AQ$2,$O$4:$O$355,0,$F$4:$F$355,15)</f>
        <v>0</v>
      </c>
      <c r="AR36" s="34"/>
      <c r="AS36" s="34"/>
      <c r="AT36" s="34"/>
      <c r="AU36" s="34"/>
      <c r="AV36" s="34">
        <f t="shared" ref="AV36:BS36" si="59">COUNTIFS($I$4:$I$355,AV$2,$O$4:$O$355,0,$F$4:$F$355,15)</f>
        <v>0</v>
      </c>
      <c r="AW36" s="34">
        <f t="shared" si="59"/>
        <v>0</v>
      </c>
      <c r="AX36" s="34">
        <f t="shared" si="59"/>
        <v>0</v>
      </c>
      <c r="AY36" s="34">
        <f t="shared" si="59"/>
        <v>0</v>
      </c>
      <c r="AZ36" s="34">
        <f t="shared" si="59"/>
        <v>0</v>
      </c>
      <c r="BA36" s="34">
        <f t="shared" si="59"/>
        <v>0</v>
      </c>
      <c r="BB36" s="34">
        <f t="shared" si="59"/>
        <v>0</v>
      </c>
      <c r="BC36" s="34">
        <f t="shared" si="59"/>
        <v>1</v>
      </c>
      <c r="BD36" s="34">
        <f t="shared" si="59"/>
        <v>0</v>
      </c>
      <c r="BE36" s="34">
        <f t="shared" si="59"/>
        <v>0</v>
      </c>
      <c r="BF36" s="34">
        <f t="shared" si="59"/>
        <v>0</v>
      </c>
      <c r="BG36" s="34">
        <f t="shared" si="59"/>
        <v>0</v>
      </c>
      <c r="BH36" s="34">
        <f t="shared" si="59"/>
        <v>0</v>
      </c>
      <c r="BI36" s="34">
        <f t="shared" si="59"/>
        <v>0</v>
      </c>
      <c r="BJ36" s="34">
        <f t="shared" si="59"/>
        <v>0</v>
      </c>
      <c r="BK36" s="34">
        <f t="shared" si="59"/>
        <v>0</v>
      </c>
      <c r="BL36" s="34">
        <f t="shared" si="59"/>
        <v>0</v>
      </c>
      <c r="BM36" s="34">
        <f t="shared" si="59"/>
        <v>0</v>
      </c>
      <c r="BN36" s="34">
        <f t="shared" si="59"/>
        <v>0</v>
      </c>
      <c r="BO36" s="34">
        <f t="shared" si="59"/>
        <v>0</v>
      </c>
      <c r="BP36" s="34">
        <f t="shared" si="59"/>
        <v>0</v>
      </c>
      <c r="BQ36" s="34">
        <f t="shared" si="59"/>
        <v>0</v>
      </c>
      <c r="BR36" s="34">
        <f t="shared" si="59"/>
        <v>0</v>
      </c>
      <c r="BS36" s="34">
        <f t="shared" si="59"/>
        <v>0</v>
      </c>
      <c r="BT36" s="69">
        <f t="shared" si="25"/>
        <v>1</v>
      </c>
    </row>
    <row r="37" spans="1:73" ht="14.25" customHeight="1" x14ac:dyDescent="0.2">
      <c r="A37" s="8" t="s">
        <v>127</v>
      </c>
      <c r="B37" s="55">
        <v>34</v>
      </c>
      <c r="C37" s="79" t="s">
        <v>70</v>
      </c>
      <c r="D37" s="6" t="s">
        <v>71</v>
      </c>
      <c r="E37" s="6" t="s">
        <v>72</v>
      </c>
      <c r="F37" s="10">
        <v>30</v>
      </c>
      <c r="G37" s="7" t="s">
        <v>175</v>
      </c>
      <c r="H37" s="10">
        <v>1</v>
      </c>
      <c r="I37" s="10">
        <v>39</v>
      </c>
      <c r="J37" s="78" t="str">
        <f>VLOOKUP(I37,用途!$B$2:$C$48,2,1)</f>
        <v>(16)　イ</v>
      </c>
      <c r="K37" s="10">
        <v>0</v>
      </c>
      <c r="L37" s="10">
        <v>22</v>
      </c>
      <c r="M37" s="10">
        <v>0</v>
      </c>
      <c r="N37" s="6" t="s">
        <v>207</v>
      </c>
      <c r="O37" s="6">
        <v>0</v>
      </c>
      <c r="P37" s="10">
        <v>1</v>
      </c>
      <c r="Q37" s="6" t="s">
        <v>208</v>
      </c>
      <c r="R37" s="10">
        <v>1</v>
      </c>
      <c r="S37" s="10">
        <v>0</v>
      </c>
      <c r="T37" s="10">
        <v>0</v>
      </c>
      <c r="U37" s="10">
        <v>0</v>
      </c>
      <c r="V37" s="25"/>
      <c r="W37" s="33" t="s">
        <v>412</v>
      </c>
      <c r="X37" s="52"/>
      <c r="Y37" s="34">
        <f t="shared" ref="Y37:AL37" si="60">COUNTIFS($I$4:$I$355,Y$2,$O$4:$O$355,0,$F$4:$F$355,15,$R$4:$R$355,"&gt;=1",$R$4:$R$355,"&lt;=3")</f>
        <v>0</v>
      </c>
      <c r="Z37" s="34">
        <f t="shared" si="60"/>
        <v>0</v>
      </c>
      <c r="AA37" s="34">
        <f t="shared" si="60"/>
        <v>0</v>
      </c>
      <c r="AB37" s="34">
        <f t="shared" si="60"/>
        <v>0</v>
      </c>
      <c r="AC37" s="34">
        <f t="shared" si="60"/>
        <v>0</v>
      </c>
      <c r="AD37" s="34">
        <f t="shared" si="60"/>
        <v>0</v>
      </c>
      <c r="AE37" s="34">
        <f t="shared" si="60"/>
        <v>0</v>
      </c>
      <c r="AF37" s="34">
        <f t="shared" si="60"/>
        <v>0</v>
      </c>
      <c r="AG37" s="34">
        <f t="shared" si="60"/>
        <v>0</v>
      </c>
      <c r="AH37" s="34">
        <f t="shared" si="60"/>
        <v>0</v>
      </c>
      <c r="AI37" s="34">
        <f t="shared" si="60"/>
        <v>0</v>
      </c>
      <c r="AJ37" s="34">
        <f t="shared" si="60"/>
        <v>0</v>
      </c>
      <c r="AK37" s="34">
        <f t="shared" si="60"/>
        <v>0</v>
      </c>
      <c r="AL37" s="34">
        <f t="shared" si="60"/>
        <v>0</v>
      </c>
      <c r="AM37" s="34"/>
      <c r="AN37" s="34"/>
      <c r="AO37" s="34"/>
      <c r="AP37" s="34"/>
      <c r="AQ37" s="34">
        <f>COUNTIFS($I$4:$I$355,AQ$2,$O$4:$O$355,0,$F$4:$F$355,15,$R$4:$R$355,"&gt;=1",$R$4:$R$355,"&lt;=3")</f>
        <v>0</v>
      </c>
      <c r="AR37" s="34"/>
      <c r="AS37" s="34"/>
      <c r="AT37" s="34"/>
      <c r="AU37" s="34"/>
      <c r="AV37" s="34">
        <f t="shared" ref="AV37:BS37" si="61">COUNTIFS($I$4:$I$355,AV$2,$O$4:$O$355,0,$F$4:$F$355,15,$R$4:$R$355,"&gt;=1",$R$4:$R$355,"&lt;=3")</f>
        <v>0</v>
      </c>
      <c r="AW37" s="34">
        <f t="shared" si="61"/>
        <v>0</v>
      </c>
      <c r="AX37" s="34">
        <f t="shared" si="61"/>
        <v>0</v>
      </c>
      <c r="AY37" s="34">
        <f t="shared" si="61"/>
        <v>0</v>
      </c>
      <c r="AZ37" s="34">
        <f t="shared" si="61"/>
        <v>0</v>
      </c>
      <c r="BA37" s="34">
        <f t="shared" si="61"/>
        <v>0</v>
      </c>
      <c r="BB37" s="34">
        <f t="shared" si="61"/>
        <v>0</v>
      </c>
      <c r="BC37" s="34">
        <f t="shared" si="61"/>
        <v>1</v>
      </c>
      <c r="BD37" s="34">
        <f t="shared" si="61"/>
        <v>0</v>
      </c>
      <c r="BE37" s="34">
        <f t="shared" si="61"/>
        <v>0</v>
      </c>
      <c r="BF37" s="34">
        <f t="shared" si="61"/>
        <v>0</v>
      </c>
      <c r="BG37" s="34">
        <f t="shared" si="61"/>
        <v>0</v>
      </c>
      <c r="BH37" s="34">
        <f t="shared" si="61"/>
        <v>0</v>
      </c>
      <c r="BI37" s="34">
        <f t="shared" si="61"/>
        <v>0</v>
      </c>
      <c r="BJ37" s="34">
        <f t="shared" si="61"/>
        <v>0</v>
      </c>
      <c r="BK37" s="34">
        <f t="shared" si="61"/>
        <v>0</v>
      </c>
      <c r="BL37" s="34">
        <f t="shared" si="61"/>
        <v>0</v>
      </c>
      <c r="BM37" s="34">
        <f t="shared" si="61"/>
        <v>0</v>
      </c>
      <c r="BN37" s="34">
        <f t="shared" si="61"/>
        <v>0</v>
      </c>
      <c r="BO37" s="34">
        <f t="shared" si="61"/>
        <v>0</v>
      </c>
      <c r="BP37" s="34">
        <f t="shared" si="61"/>
        <v>0</v>
      </c>
      <c r="BQ37" s="34">
        <f t="shared" si="61"/>
        <v>0</v>
      </c>
      <c r="BR37" s="34">
        <f t="shared" si="61"/>
        <v>0</v>
      </c>
      <c r="BS37" s="34">
        <f t="shared" si="61"/>
        <v>0</v>
      </c>
      <c r="BT37" s="69">
        <f t="shared" si="25"/>
        <v>1</v>
      </c>
    </row>
    <row r="38" spans="1:73" ht="14.25" customHeight="1" x14ac:dyDescent="0.2">
      <c r="A38" s="8" t="s">
        <v>127</v>
      </c>
      <c r="B38" s="55">
        <v>35</v>
      </c>
      <c r="C38" s="79" t="s">
        <v>70</v>
      </c>
      <c r="D38" s="6" t="s">
        <v>71</v>
      </c>
      <c r="E38" s="6" t="s">
        <v>72</v>
      </c>
      <c r="F38" s="10">
        <v>30</v>
      </c>
      <c r="G38" s="7" t="s">
        <v>175</v>
      </c>
      <c r="H38" s="10">
        <v>2</v>
      </c>
      <c r="I38" s="10">
        <v>39</v>
      </c>
      <c r="J38" s="78" t="str">
        <f>VLOOKUP(I38,用途!$B$2:$C$48,2,1)</f>
        <v>(16)　イ</v>
      </c>
      <c r="K38" s="10">
        <v>0</v>
      </c>
      <c r="L38" s="10">
        <v>22</v>
      </c>
      <c r="M38" s="10">
        <v>0</v>
      </c>
      <c r="N38" s="6" t="s">
        <v>209</v>
      </c>
      <c r="O38" s="6">
        <v>0</v>
      </c>
      <c r="P38" s="10">
        <v>1</v>
      </c>
      <c r="Q38" s="6" t="s">
        <v>210</v>
      </c>
      <c r="R38" s="10">
        <v>1</v>
      </c>
      <c r="S38" s="10">
        <v>0</v>
      </c>
      <c r="T38" s="10">
        <v>0</v>
      </c>
      <c r="U38" s="10">
        <v>0</v>
      </c>
      <c r="V38" s="25"/>
      <c r="W38" s="40" t="s">
        <v>422</v>
      </c>
      <c r="X38" s="52">
        <v>16</v>
      </c>
      <c r="Y38" s="34">
        <f t="shared" ref="Y38:AL38" si="62">COUNTIFS($I$4:$I$355,Y$2,$O$4:$O$355,0,$F$4:$F$355,16)</f>
        <v>0</v>
      </c>
      <c r="Z38" s="34">
        <f t="shared" si="62"/>
        <v>0</v>
      </c>
      <c r="AA38" s="34">
        <f t="shared" si="62"/>
        <v>0</v>
      </c>
      <c r="AB38" s="34">
        <f t="shared" si="62"/>
        <v>0</v>
      </c>
      <c r="AC38" s="34">
        <f t="shared" si="62"/>
        <v>0</v>
      </c>
      <c r="AD38" s="34">
        <f t="shared" si="62"/>
        <v>0</v>
      </c>
      <c r="AE38" s="34">
        <f t="shared" si="62"/>
        <v>0</v>
      </c>
      <c r="AF38" s="34">
        <f t="shared" si="62"/>
        <v>0</v>
      </c>
      <c r="AG38" s="34">
        <f t="shared" si="62"/>
        <v>0</v>
      </c>
      <c r="AH38" s="34">
        <f t="shared" si="62"/>
        <v>0</v>
      </c>
      <c r="AI38" s="34">
        <f t="shared" si="62"/>
        <v>0</v>
      </c>
      <c r="AJ38" s="34">
        <f t="shared" si="62"/>
        <v>0</v>
      </c>
      <c r="AK38" s="34">
        <f t="shared" si="62"/>
        <v>0</v>
      </c>
      <c r="AL38" s="34">
        <f t="shared" si="62"/>
        <v>0</v>
      </c>
      <c r="AM38" s="34"/>
      <c r="AN38" s="34"/>
      <c r="AO38" s="34"/>
      <c r="AP38" s="34"/>
      <c r="AQ38" s="34">
        <f>COUNTIFS($I$4:$I$355,AQ$2,$O$4:$O$355,0,$F$4:$F$355,16)</f>
        <v>0</v>
      </c>
      <c r="AR38" s="34"/>
      <c r="AS38" s="34"/>
      <c r="AT38" s="34"/>
      <c r="AU38" s="34"/>
      <c r="AV38" s="34">
        <f t="shared" ref="AV38:BS38" si="63">COUNTIFS($I$4:$I$355,AV$2,$O$4:$O$355,0,$F$4:$F$355,16)</f>
        <v>0</v>
      </c>
      <c r="AW38" s="34">
        <f t="shared" si="63"/>
        <v>0</v>
      </c>
      <c r="AX38" s="34">
        <f t="shared" si="63"/>
        <v>0</v>
      </c>
      <c r="AY38" s="34">
        <f t="shared" si="63"/>
        <v>0</v>
      </c>
      <c r="AZ38" s="34">
        <f t="shared" si="63"/>
        <v>0</v>
      </c>
      <c r="BA38" s="34">
        <f t="shared" si="63"/>
        <v>0</v>
      </c>
      <c r="BB38" s="34">
        <f t="shared" si="63"/>
        <v>0</v>
      </c>
      <c r="BC38" s="34">
        <f t="shared" si="63"/>
        <v>0</v>
      </c>
      <c r="BD38" s="34">
        <f t="shared" si="63"/>
        <v>0</v>
      </c>
      <c r="BE38" s="34">
        <f t="shared" si="63"/>
        <v>0</v>
      </c>
      <c r="BF38" s="34">
        <f t="shared" si="63"/>
        <v>0</v>
      </c>
      <c r="BG38" s="34">
        <f t="shared" si="63"/>
        <v>0</v>
      </c>
      <c r="BH38" s="34">
        <f t="shared" si="63"/>
        <v>0</v>
      </c>
      <c r="BI38" s="34">
        <f t="shared" si="63"/>
        <v>0</v>
      </c>
      <c r="BJ38" s="34">
        <f t="shared" si="63"/>
        <v>0</v>
      </c>
      <c r="BK38" s="34">
        <f t="shared" si="63"/>
        <v>0</v>
      </c>
      <c r="BL38" s="34">
        <f t="shared" si="63"/>
        <v>0</v>
      </c>
      <c r="BM38" s="34">
        <f t="shared" si="63"/>
        <v>0</v>
      </c>
      <c r="BN38" s="34">
        <f t="shared" si="63"/>
        <v>0</v>
      </c>
      <c r="BO38" s="34">
        <f t="shared" si="63"/>
        <v>0</v>
      </c>
      <c r="BP38" s="34">
        <f t="shared" si="63"/>
        <v>0</v>
      </c>
      <c r="BQ38" s="34">
        <f t="shared" si="63"/>
        <v>0</v>
      </c>
      <c r="BR38" s="34">
        <f t="shared" si="63"/>
        <v>0</v>
      </c>
      <c r="BS38" s="34">
        <f t="shared" si="63"/>
        <v>0</v>
      </c>
      <c r="BT38" s="69">
        <f t="shared" si="25"/>
        <v>0</v>
      </c>
    </row>
    <row r="39" spans="1:73" ht="14.25" customHeight="1" x14ac:dyDescent="0.2">
      <c r="A39" s="8" t="s">
        <v>127</v>
      </c>
      <c r="B39" s="55">
        <v>36</v>
      </c>
      <c r="C39" s="79" t="s">
        <v>70</v>
      </c>
      <c r="D39" s="6" t="s">
        <v>71</v>
      </c>
      <c r="E39" s="6" t="s">
        <v>72</v>
      </c>
      <c r="F39" s="10">
        <v>30</v>
      </c>
      <c r="G39" s="7" t="s">
        <v>175</v>
      </c>
      <c r="H39" s="10">
        <v>2</v>
      </c>
      <c r="I39" s="10">
        <v>39</v>
      </c>
      <c r="J39" s="78" t="str">
        <f>VLOOKUP(I39,用途!$B$2:$C$48,2,1)</f>
        <v>(16)　イ</v>
      </c>
      <c r="K39" s="10">
        <v>0</v>
      </c>
      <c r="L39" s="10">
        <v>24</v>
      </c>
      <c r="M39" s="10">
        <v>0</v>
      </c>
      <c r="N39" s="6" t="s">
        <v>209</v>
      </c>
      <c r="O39" s="6">
        <v>0</v>
      </c>
      <c r="P39" s="10">
        <v>1</v>
      </c>
      <c r="Q39" s="6" t="s">
        <v>210</v>
      </c>
      <c r="R39" s="10">
        <v>1</v>
      </c>
      <c r="S39" s="10">
        <v>0</v>
      </c>
      <c r="T39" s="10">
        <v>0</v>
      </c>
      <c r="U39" s="10">
        <v>0</v>
      </c>
      <c r="V39" s="25"/>
      <c r="W39" s="33" t="s">
        <v>412</v>
      </c>
      <c r="X39" s="52"/>
      <c r="Y39" s="34">
        <f t="shared" ref="Y39:AL39" si="64">COUNTIFS($I$4:$I$355,Y$2,$O$4:$O$355,0,$F$4:$F$355,16,$R$4:$R$355,"&gt;=1",$R$4:$R$355,"&lt;=3")</f>
        <v>0</v>
      </c>
      <c r="Z39" s="34">
        <f t="shared" si="64"/>
        <v>0</v>
      </c>
      <c r="AA39" s="34">
        <f t="shared" si="64"/>
        <v>0</v>
      </c>
      <c r="AB39" s="34">
        <f t="shared" si="64"/>
        <v>0</v>
      </c>
      <c r="AC39" s="34">
        <f t="shared" si="64"/>
        <v>0</v>
      </c>
      <c r="AD39" s="34">
        <f t="shared" si="64"/>
        <v>0</v>
      </c>
      <c r="AE39" s="34">
        <f t="shared" si="64"/>
        <v>0</v>
      </c>
      <c r="AF39" s="34">
        <f t="shared" si="64"/>
        <v>0</v>
      </c>
      <c r="AG39" s="34">
        <f t="shared" si="64"/>
        <v>0</v>
      </c>
      <c r="AH39" s="34">
        <f t="shared" si="64"/>
        <v>0</v>
      </c>
      <c r="AI39" s="34">
        <f t="shared" si="64"/>
        <v>0</v>
      </c>
      <c r="AJ39" s="34">
        <f t="shared" si="64"/>
        <v>0</v>
      </c>
      <c r="AK39" s="34">
        <f t="shared" si="64"/>
        <v>0</v>
      </c>
      <c r="AL39" s="34">
        <f t="shared" si="64"/>
        <v>0</v>
      </c>
      <c r="AM39" s="34"/>
      <c r="AN39" s="34"/>
      <c r="AO39" s="34"/>
      <c r="AP39" s="34"/>
      <c r="AQ39" s="34">
        <f>COUNTIFS($I$4:$I$355,AQ$2,$O$4:$O$355,0,$F$4:$F$355,16,$R$4:$R$355,"&gt;=1",$R$4:$R$355,"&lt;=3")</f>
        <v>0</v>
      </c>
      <c r="AR39" s="34"/>
      <c r="AS39" s="34"/>
      <c r="AT39" s="34"/>
      <c r="AU39" s="34"/>
      <c r="AV39" s="34">
        <f t="shared" ref="AV39:BS39" si="65">COUNTIFS($I$4:$I$355,AV$2,$O$4:$O$355,0,$F$4:$F$355,16,$R$4:$R$355,"&gt;=1",$R$4:$R$355,"&lt;=3")</f>
        <v>0</v>
      </c>
      <c r="AW39" s="34">
        <f t="shared" si="65"/>
        <v>0</v>
      </c>
      <c r="AX39" s="34">
        <f t="shared" si="65"/>
        <v>0</v>
      </c>
      <c r="AY39" s="34">
        <f t="shared" si="65"/>
        <v>0</v>
      </c>
      <c r="AZ39" s="34">
        <f t="shared" si="65"/>
        <v>0</v>
      </c>
      <c r="BA39" s="34">
        <f t="shared" si="65"/>
        <v>0</v>
      </c>
      <c r="BB39" s="34">
        <f t="shared" si="65"/>
        <v>0</v>
      </c>
      <c r="BC39" s="34">
        <f t="shared" si="65"/>
        <v>0</v>
      </c>
      <c r="BD39" s="34">
        <f t="shared" si="65"/>
        <v>0</v>
      </c>
      <c r="BE39" s="34">
        <f t="shared" si="65"/>
        <v>0</v>
      </c>
      <c r="BF39" s="34">
        <f t="shared" si="65"/>
        <v>0</v>
      </c>
      <c r="BG39" s="34">
        <f t="shared" si="65"/>
        <v>0</v>
      </c>
      <c r="BH39" s="34">
        <f t="shared" si="65"/>
        <v>0</v>
      </c>
      <c r="BI39" s="34">
        <f t="shared" si="65"/>
        <v>0</v>
      </c>
      <c r="BJ39" s="34">
        <f t="shared" si="65"/>
        <v>0</v>
      </c>
      <c r="BK39" s="34">
        <f t="shared" si="65"/>
        <v>0</v>
      </c>
      <c r="BL39" s="34">
        <f t="shared" si="65"/>
        <v>0</v>
      </c>
      <c r="BM39" s="34">
        <f t="shared" si="65"/>
        <v>0</v>
      </c>
      <c r="BN39" s="34">
        <f t="shared" si="65"/>
        <v>0</v>
      </c>
      <c r="BO39" s="34">
        <f t="shared" si="65"/>
        <v>0</v>
      </c>
      <c r="BP39" s="34">
        <f t="shared" si="65"/>
        <v>0</v>
      </c>
      <c r="BQ39" s="34">
        <f t="shared" si="65"/>
        <v>0</v>
      </c>
      <c r="BR39" s="34">
        <f t="shared" si="65"/>
        <v>0</v>
      </c>
      <c r="BS39" s="34">
        <f t="shared" si="65"/>
        <v>0</v>
      </c>
      <c r="BT39" s="69">
        <f t="shared" si="25"/>
        <v>0</v>
      </c>
    </row>
    <row r="40" spans="1:73" ht="14.25" customHeight="1" x14ac:dyDescent="0.2">
      <c r="A40" s="8" t="s">
        <v>127</v>
      </c>
      <c r="B40" s="55">
        <v>37</v>
      </c>
      <c r="C40" s="79" t="s">
        <v>70</v>
      </c>
      <c r="D40" s="6" t="s">
        <v>71</v>
      </c>
      <c r="E40" s="6" t="s">
        <v>72</v>
      </c>
      <c r="F40" s="10">
        <v>30</v>
      </c>
      <c r="G40" s="7" t="s">
        <v>175</v>
      </c>
      <c r="H40" s="10">
        <v>2</v>
      </c>
      <c r="I40" s="10">
        <v>39</v>
      </c>
      <c r="J40" s="78" t="str">
        <f>VLOOKUP(I40,用途!$B$2:$C$48,2,1)</f>
        <v>(16)　イ</v>
      </c>
      <c r="K40" s="10">
        <v>0</v>
      </c>
      <c r="L40" s="10">
        <v>25</v>
      </c>
      <c r="M40" s="10">
        <v>0</v>
      </c>
      <c r="N40" s="6" t="s">
        <v>209</v>
      </c>
      <c r="O40" s="6">
        <v>0</v>
      </c>
      <c r="P40" s="10">
        <v>1</v>
      </c>
      <c r="Q40" s="6" t="s">
        <v>210</v>
      </c>
      <c r="R40" s="10">
        <v>1</v>
      </c>
      <c r="S40" s="10">
        <v>0</v>
      </c>
      <c r="T40" s="10">
        <v>0</v>
      </c>
      <c r="U40" s="10">
        <v>0</v>
      </c>
      <c r="V40" s="25"/>
      <c r="W40" s="40" t="s">
        <v>422</v>
      </c>
      <c r="X40" s="52">
        <v>17</v>
      </c>
      <c r="Y40" s="34">
        <f t="shared" ref="Y40:AL40" si="66">COUNTIFS($I$4:$I$355,Y$2,$O$4:$O$355,0,$F$4:$F$355,17)</f>
        <v>0</v>
      </c>
      <c r="Z40" s="34">
        <f t="shared" si="66"/>
        <v>0</v>
      </c>
      <c r="AA40" s="34">
        <f t="shared" si="66"/>
        <v>0</v>
      </c>
      <c r="AB40" s="34">
        <f t="shared" si="66"/>
        <v>0</v>
      </c>
      <c r="AC40" s="34">
        <f t="shared" si="66"/>
        <v>0</v>
      </c>
      <c r="AD40" s="34">
        <f t="shared" si="66"/>
        <v>0</v>
      </c>
      <c r="AE40" s="34">
        <f t="shared" si="66"/>
        <v>0</v>
      </c>
      <c r="AF40" s="34">
        <f t="shared" si="66"/>
        <v>0</v>
      </c>
      <c r="AG40" s="34">
        <f t="shared" si="66"/>
        <v>9</v>
      </c>
      <c r="AH40" s="34">
        <f t="shared" si="66"/>
        <v>9</v>
      </c>
      <c r="AI40" s="34">
        <f t="shared" si="66"/>
        <v>4</v>
      </c>
      <c r="AJ40" s="34">
        <f t="shared" si="66"/>
        <v>1</v>
      </c>
      <c r="AK40" s="34">
        <f t="shared" si="66"/>
        <v>0</v>
      </c>
      <c r="AL40" s="34">
        <f t="shared" si="66"/>
        <v>0</v>
      </c>
      <c r="AM40" s="34"/>
      <c r="AN40" s="34"/>
      <c r="AO40" s="34"/>
      <c r="AP40" s="34"/>
      <c r="AQ40" s="34">
        <f>COUNTIFS($I$4:$I$355,AQ$2,$O$4:$O$355,0,$F$4:$F$355,17)</f>
        <v>0</v>
      </c>
      <c r="AR40" s="34"/>
      <c r="AS40" s="34"/>
      <c r="AT40" s="34"/>
      <c r="AU40" s="34"/>
      <c r="AV40" s="34">
        <f t="shared" ref="AV40:BS40" si="67">COUNTIFS($I$4:$I$355,AV$2,$O$4:$O$355,0,$F$4:$F$355,17)</f>
        <v>0</v>
      </c>
      <c r="AW40" s="34">
        <f t="shared" si="67"/>
        <v>0</v>
      </c>
      <c r="AX40" s="34">
        <f t="shared" si="67"/>
        <v>0</v>
      </c>
      <c r="AY40" s="34">
        <f t="shared" si="67"/>
        <v>0</v>
      </c>
      <c r="AZ40" s="34">
        <f t="shared" si="67"/>
        <v>0</v>
      </c>
      <c r="BA40" s="34">
        <f t="shared" si="67"/>
        <v>0</v>
      </c>
      <c r="BB40" s="34">
        <f t="shared" si="67"/>
        <v>0</v>
      </c>
      <c r="BC40" s="34">
        <f t="shared" si="67"/>
        <v>1</v>
      </c>
      <c r="BD40" s="34">
        <f t="shared" si="67"/>
        <v>0</v>
      </c>
      <c r="BE40" s="34">
        <f t="shared" si="67"/>
        <v>0</v>
      </c>
      <c r="BF40" s="34">
        <f t="shared" si="67"/>
        <v>0</v>
      </c>
      <c r="BG40" s="34">
        <f t="shared" si="67"/>
        <v>1</v>
      </c>
      <c r="BH40" s="34">
        <f t="shared" si="67"/>
        <v>0</v>
      </c>
      <c r="BI40" s="34">
        <f t="shared" si="67"/>
        <v>0</v>
      </c>
      <c r="BJ40" s="34">
        <f t="shared" si="67"/>
        <v>0</v>
      </c>
      <c r="BK40" s="34">
        <f t="shared" si="67"/>
        <v>102</v>
      </c>
      <c r="BL40" s="34">
        <f t="shared" si="67"/>
        <v>3</v>
      </c>
      <c r="BM40" s="34">
        <f t="shared" si="67"/>
        <v>0</v>
      </c>
      <c r="BN40" s="34">
        <f t="shared" si="67"/>
        <v>0</v>
      </c>
      <c r="BO40" s="34">
        <f t="shared" si="67"/>
        <v>0</v>
      </c>
      <c r="BP40" s="34">
        <f t="shared" si="67"/>
        <v>0</v>
      </c>
      <c r="BQ40" s="34">
        <f t="shared" si="67"/>
        <v>0</v>
      </c>
      <c r="BR40" s="34">
        <f t="shared" si="67"/>
        <v>0</v>
      </c>
      <c r="BS40" s="34">
        <f t="shared" si="67"/>
        <v>0</v>
      </c>
      <c r="BT40" s="69">
        <f t="shared" si="25"/>
        <v>130</v>
      </c>
    </row>
    <row r="41" spans="1:73" ht="14.25" customHeight="1" x14ac:dyDescent="0.2">
      <c r="A41" s="8" t="s">
        <v>127</v>
      </c>
      <c r="B41" s="55">
        <v>38</v>
      </c>
      <c r="C41" s="79" t="s">
        <v>70</v>
      </c>
      <c r="D41" s="6" t="s">
        <v>71</v>
      </c>
      <c r="E41" s="6" t="s">
        <v>72</v>
      </c>
      <c r="F41" s="10">
        <v>30</v>
      </c>
      <c r="G41" s="7" t="s">
        <v>175</v>
      </c>
      <c r="H41" s="10">
        <v>2</v>
      </c>
      <c r="I41" s="10">
        <v>39</v>
      </c>
      <c r="J41" s="78" t="str">
        <f>VLOOKUP(I41,用途!$B$2:$C$48,2,1)</f>
        <v>(16)　イ</v>
      </c>
      <c r="K41" s="10">
        <v>0</v>
      </c>
      <c r="L41" s="10">
        <v>27</v>
      </c>
      <c r="M41" s="10">
        <v>0</v>
      </c>
      <c r="N41" s="6" t="s">
        <v>209</v>
      </c>
      <c r="O41" s="6">
        <v>0</v>
      </c>
      <c r="P41" s="10">
        <v>1</v>
      </c>
      <c r="Q41" s="6" t="s">
        <v>210</v>
      </c>
      <c r="R41" s="10">
        <v>1</v>
      </c>
      <c r="S41" s="10">
        <v>0</v>
      </c>
      <c r="T41" s="10">
        <v>0</v>
      </c>
      <c r="U41" s="10">
        <v>0</v>
      </c>
      <c r="V41" s="25"/>
      <c r="W41" s="33" t="s">
        <v>412</v>
      </c>
      <c r="X41" s="52"/>
      <c r="Y41" s="34">
        <f t="shared" ref="Y41:AL41" si="68">COUNTIFS($I$4:$I$355,Y$2,$O$4:$O$355,0,$F$4:$F$355,17,$R$4:$R$355,"&gt;=1",$R$4:$R$355,"&lt;=3")</f>
        <v>0</v>
      </c>
      <c r="Z41" s="34">
        <f t="shared" si="68"/>
        <v>0</v>
      </c>
      <c r="AA41" s="34">
        <f t="shared" si="68"/>
        <v>0</v>
      </c>
      <c r="AB41" s="34">
        <f t="shared" si="68"/>
        <v>0</v>
      </c>
      <c r="AC41" s="34">
        <f t="shared" si="68"/>
        <v>0</v>
      </c>
      <c r="AD41" s="34">
        <f t="shared" si="68"/>
        <v>0</v>
      </c>
      <c r="AE41" s="34">
        <f t="shared" si="68"/>
        <v>0</v>
      </c>
      <c r="AF41" s="34">
        <f t="shared" si="68"/>
        <v>0</v>
      </c>
      <c r="AG41" s="34">
        <f t="shared" si="68"/>
        <v>9</v>
      </c>
      <c r="AH41" s="34">
        <f t="shared" si="68"/>
        <v>9</v>
      </c>
      <c r="AI41" s="34">
        <f t="shared" si="68"/>
        <v>4</v>
      </c>
      <c r="AJ41" s="34">
        <f t="shared" si="68"/>
        <v>1</v>
      </c>
      <c r="AK41" s="34">
        <f t="shared" si="68"/>
        <v>0</v>
      </c>
      <c r="AL41" s="34">
        <f t="shared" si="68"/>
        <v>0</v>
      </c>
      <c r="AM41" s="34"/>
      <c r="AN41" s="34"/>
      <c r="AO41" s="34"/>
      <c r="AP41" s="34"/>
      <c r="AQ41" s="34">
        <f>COUNTIFS($I$4:$I$355,AQ$2,$O$4:$O$355,0,$F$4:$F$355,17,$R$4:$R$355,"&gt;=1",$R$4:$R$355,"&lt;=3")</f>
        <v>0</v>
      </c>
      <c r="AR41" s="34"/>
      <c r="AS41" s="34"/>
      <c r="AT41" s="34"/>
      <c r="AU41" s="34"/>
      <c r="AV41" s="34">
        <f t="shared" ref="AV41:BS41" si="69">COUNTIFS($I$4:$I$355,AV$2,$O$4:$O$355,0,$F$4:$F$355,17,$R$4:$R$355,"&gt;=1",$R$4:$R$355,"&lt;=3")</f>
        <v>0</v>
      </c>
      <c r="AW41" s="34">
        <f t="shared" si="69"/>
        <v>0</v>
      </c>
      <c r="AX41" s="34">
        <f t="shared" si="69"/>
        <v>0</v>
      </c>
      <c r="AY41" s="34">
        <f t="shared" si="69"/>
        <v>0</v>
      </c>
      <c r="AZ41" s="34">
        <f t="shared" si="69"/>
        <v>0</v>
      </c>
      <c r="BA41" s="34">
        <f t="shared" si="69"/>
        <v>0</v>
      </c>
      <c r="BB41" s="34">
        <f t="shared" si="69"/>
        <v>0</v>
      </c>
      <c r="BC41" s="34">
        <f t="shared" si="69"/>
        <v>1</v>
      </c>
      <c r="BD41" s="34">
        <f t="shared" si="69"/>
        <v>0</v>
      </c>
      <c r="BE41" s="34">
        <f t="shared" si="69"/>
        <v>0</v>
      </c>
      <c r="BF41" s="34">
        <f t="shared" si="69"/>
        <v>0</v>
      </c>
      <c r="BG41" s="34">
        <f t="shared" si="69"/>
        <v>1</v>
      </c>
      <c r="BH41" s="34">
        <f t="shared" si="69"/>
        <v>0</v>
      </c>
      <c r="BI41" s="34">
        <f t="shared" si="69"/>
        <v>0</v>
      </c>
      <c r="BJ41" s="34">
        <f t="shared" si="69"/>
        <v>0</v>
      </c>
      <c r="BK41" s="34">
        <f t="shared" si="69"/>
        <v>102</v>
      </c>
      <c r="BL41" s="34">
        <f t="shared" si="69"/>
        <v>3</v>
      </c>
      <c r="BM41" s="34">
        <f t="shared" si="69"/>
        <v>0</v>
      </c>
      <c r="BN41" s="34">
        <f t="shared" si="69"/>
        <v>0</v>
      </c>
      <c r="BO41" s="34">
        <f t="shared" si="69"/>
        <v>0</v>
      </c>
      <c r="BP41" s="34">
        <f t="shared" si="69"/>
        <v>0</v>
      </c>
      <c r="BQ41" s="34">
        <f t="shared" si="69"/>
        <v>0</v>
      </c>
      <c r="BR41" s="34">
        <f t="shared" si="69"/>
        <v>0</v>
      </c>
      <c r="BS41" s="34">
        <f t="shared" si="69"/>
        <v>0</v>
      </c>
      <c r="BT41" s="69">
        <f t="shared" si="25"/>
        <v>130</v>
      </c>
    </row>
    <row r="42" spans="1:73" ht="14.25" customHeight="1" x14ac:dyDescent="0.2">
      <c r="A42" s="8" t="s">
        <v>127</v>
      </c>
      <c r="B42" s="55">
        <v>39</v>
      </c>
      <c r="C42" s="79" t="s">
        <v>70</v>
      </c>
      <c r="D42" s="6" t="s">
        <v>71</v>
      </c>
      <c r="E42" s="6" t="s">
        <v>72</v>
      </c>
      <c r="F42" s="10">
        <v>30</v>
      </c>
      <c r="G42" s="7" t="s">
        <v>175</v>
      </c>
      <c r="H42" s="10">
        <v>2</v>
      </c>
      <c r="I42" s="10">
        <v>39</v>
      </c>
      <c r="J42" s="78" t="str">
        <f>VLOOKUP(I42,用途!$B$2:$C$48,2,1)</f>
        <v>(16)　イ</v>
      </c>
      <c r="K42" s="10">
        <v>0</v>
      </c>
      <c r="L42" s="10">
        <v>33</v>
      </c>
      <c r="M42" s="10">
        <v>0</v>
      </c>
      <c r="N42" s="6" t="s">
        <v>209</v>
      </c>
      <c r="O42" s="6">
        <v>0</v>
      </c>
      <c r="P42" s="10">
        <v>1</v>
      </c>
      <c r="Q42" s="6" t="s">
        <v>210</v>
      </c>
      <c r="R42" s="10">
        <v>1</v>
      </c>
      <c r="S42" s="10">
        <v>0</v>
      </c>
      <c r="T42" s="10">
        <v>0</v>
      </c>
      <c r="U42" s="10">
        <v>0</v>
      </c>
      <c r="V42" s="25"/>
      <c r="W42" s="40" t="s">
        <v>422</v>
      </c>
      <c r="X42" s="52">
        <v>18</v>
      </c>
      <c r="Y42" s="34">
        <f t="shared" ref="Y42:AL42" si="70">COUNTIFS($I$4:$I$355,Y$2,$O$4:$O$355,0,$F$4:$F$355,18)</f>
        <v>0</v>
      </c>
      <c r="Z42" s="34">
        <f t="shared" si="70"/>
        <v>0</v>
      </c>
      <c r="AA42" s="34">
        <f t="shared" si="70"/>
        <v>0</v>
      </c>
      <c r="AB42" s="34">
        <f t="shared" si="70"/>
        <v>0</v>
      </c>
      <c r="AC42" s="34">
        <f t="shared" si="70"/>
        <v>0</v>
      </c>
      <c r="AD42" s="34">
        <f t="shared" si="70"/>
        <v>0</v>
      </c>
      <c r="AE42" s="34">
        <f t="shared" si="70"/>
        <v>0</v>
      </c>
      <c r="AF42" s="34">
        <f t="shared" si="70"/>
        <v>0</v>
      </c>
      <c r="AG42" s="34">
        <f t="shared" si="70"/>
        <v>11</v>
      </c>
      <c r="AH42" s="34">
        <f t="shared" si="70"/>
        <v>3</v>
      </c>
      <c r="AI42" s="34">
        <f t="shared" si="70"/>
        <v>2</v>
      </c>
      <c r="AJ42" s="34">
        <f t="shared" si="70"/>
        <v>0</v>
      </c>
      <c r="AK42" s="34">
        <f t="shared" si="70"/>
        <v>0</v>
      </c>
      <c r="AL42" s="34">
        <f t="shared" si="70"/>
        <v>1</v>
      </c>
      <c r="AM42" s="34"/>
      <c r="AN42" s="34"/>
      <c r="AO42" s="34"/>
      <c r="AP42" s="34"/>
      <c r="AQ42" s="34">
        <f>COUNTIFS($I$4:$I$355,AQ$2,$O$4:$O$355,0,$F$4:$F$355,18)</f>
        <v>0</v>
      </c>
      <c r="AR42" s="34"/>
      <c r="AS42" s="34"/>
      <c r="AT42" s="34"/>
      <c r="AU42" s="34"/>
      <c r="AV42" s="34">
        <f t="shared" ref="AV42:BS42" si="71">COUNTIFS($I$4:$I$355,AV$2,$O$4:$O$355,0,$F$4:$F$355,18)</f>
        <v>0</v>
      </c>
      <c r="AW42" s="34">
        <f t="shared" si="71"/>
        <v>0</v>
      </c>
      <c r="AX42" s="34">
        <f t="shared" si="71"/>
        <v>0</v>
      </c>
      <c r="AY42" s="34">
        <f t="shared" si="71"/>
        <v>0</v>
      </c>
      <c r="AZ42" s="34">
        <f t="shared" si="71"/>
        <v>0</v>
      </c>
      <c r="BA42" s="34">
        <f t="shared" si="71"/>
        <v>0</v>
      </c>
      <c r="BB42" s="34">
        <f t="shared" si="71"/>
        <v>0</v>
      </c>
      <c r="BC42" s="34">
        <f t="shared" si="71"/>
        <v>0</v>
      </c>
      <c r="BD42" s="34">
        <f t="shared" si="71"/>
        <v>0</v>
      </c>
      <c r="BE42" s="34">
        <f t="shared" si="71"/>
        <v>0</v>
      </c>
      <c r="BF42" s="34">
        <f t="shared" si="71"/>
        <v>0</v>
      </c>
      <c r="BG42" s="34">
        <f t="shared" si="71"/>
        <v>0</v>
      </c>
      <c r="BH42" s="34">
        <f t="shared" si="71"/>
        <v>0</v>
      </c>
      <c r="BI42" s="34">
        <f t="shared" si="71"/>
        <v>0</v>
      </c>
      <c r="BJ42" s="34">
        <f t="shared" si="71"/>
        <v>0</v>
      </c>
      <c r="BK42" s="34">
        <f t="shared" si="71"/>
        <v>54</v>
      </c>
      <c r="BL42" s="34">
        <f t="shared" si="71"/>
        <v>2</v>
      </c>
      <c r="BM42" s="34">
        <f t="shared" si="71"/>
        <v>0</v>
      </c>
      <c r="BN42" s="34">
        <f t="shared" si="71"/>
        <v>0</v>
      </c>
      <c r="BO42" s="34">
        <f t="shared" si="71"/>
        <v>0</v>
      </c>
      <c r="BP42" s="34">
        <f t="shared" si="71"/>
        <v>0</v>
      </c>
      <c r="BQ42" s="34">
        <f t="shared" si="71"/>
        <v>0</v>
      </c>
      <c r="BR42" s="34">
        <f t="shared" si="71"/>
        <v>0</v>
      </c>
      <c r="BS42" s="34">
        <f t="shared" si="71"/>
        <v>0</v>
      </c>
      <c r="BT42" s="69">
        <f t="shared" si="25"/>
        <v>73</v>
      </c>
    </row>
    <row r="43" spans="1:73" ht="14.25" customHeight="1" x14ac:dyDescent="0.2">
      <c r="A43" s="8" t="s">
        <v>127</v>
      </c>
      <c r="B43" s="55">
        <v>40</v>
      </c>
      <c r="C43" s="79" t="s">
        <v>70</v>
      </c>
      <c r="D43" s="6" t="s">
        <v>71</v>
      </c>
      <c r="E43" s="6" t="s">
        <v>72</v>
      </c>
      <c r="F43" s="10">
        <v>30</v>
      </c>
      <c r="G43" s="7" t="s">
        <v>175</v>
      </c>
      <c r="H43" s="10">
        <v>2</v>
      </c>
      <c r="I43" s="10">
        <v>39</v>
      </c>
      <c r="J43" s="78" t="str">
        <f>VLOOKUP(I43,用途!$B$2:$C$48,2,1)</f>
        <v>(16)　イ</v>
      </c>
      <c r="K43" s="10">
        <v>0</v>
      </c>
      <c r="L43" s="10">
        <v>12</v>
      </c>
      <c r="M43" s="10">
        <v>0</v>
      </c>
      <c r="N43" s="6" t="s">
        <v>211</v>
      </c>
      <c r="O43" s="6">
        <v>0</v>
      </c>
      <c r="P43" s="10">
        <v>1</v>
      </c>
      <c r="Q43" s="6" t="s">
        <v>212</v>
      </c>
      <c r="R43" s="10">
        <v>1</v>
      </c>
      <c r="S43" s="10">
        <v>0</v>
      </c>
      <c r="T43" s="10">
        <v>0</v>
      </c>
      <c r="U43" s="10">
        <v>0</v>
      </c>
      <c r="V43" s="25"/>
      <c r="W43" s="33" t="s">
        <v>412</v>
      </c>
      <c r="X43" s="52"/>
      <c r="Y43" s="34">
        <f t="shared" ref="Y43:AL43" si="72">COUNTIFS($I$4:$I$355,Y$2,$O$4:$O$355,0,$F$4:$F$355,18,$R$4:$R$355,"&gt;=1",$R$4:$R$355,"&lt;=3")</f>
        <v>0</v>
      </c>
      <c r="Z43" s="34">
        <f t="shared" si="72"/>
        <v>0</v>
      </c>
      <c r="AA43" s="34">
        <f t="shared" si="72"/>
        <v>0</v>
      </c>
      <c r="AB43" s="34">
        <f t="shared" si="72"/>
        <v>0</v>
      </c>
      <c r="AC43" s="34">
        <f t="shared" si="72"/>
        <v>0</v>
      </c>
      <c r="AD43" s="34">
        <f t="shared" si="72"/>
        <v>0</v>
      </c>
      <c r="AE43" s="34">
        <f t="shared" si="72"/>
        <v>0</v>
      </c>
      <c r="AF43" s="34">
        <f t="shared" si="72"/>
        <v>0</v>
      </c>
      <c r="AG43" s="34">
        <f t="shared" si="72"/>
        <v>11</v>
      </c>
      <c r="AH43" s="34">
        <f t="shared" si="72"/>
        <v>3</v>
      </c>
      <c r="AI43" s="34">
        <f t="shared" si="72"/>
        <v>2</v>
      </c>
      <c r="AJ43" s="34">
        <f t="shared" si="72"/>
        <v>0</v>
      </c>
      <c r="AK43" s="34">
        <f t="shared" si="72"/>
        <v>0</v>
      </c>
      <c r="AL43" s="34">
        <f t="shared" si="72"/>
        <v>1</v>
      </c>
      <c r="AM43" s="34"/>
      <c r="AN43" s="34"/>
      <c r="AO43" s="34"/>
      <c r="AP43" s="34"/>
      <c r="AQ43" s="34">
        <f>COUNTIFS($I$4:$I$355,AQ$2,$O$4:$O$355,0,$F$4:$F$355,18,$R$4:$R$355,"&gt;=1",$R$4:$R$355,"&lt;=3")</f>
        <v>0</v>
      </c>
      <c r="AR43" s="34"/>
      <c r="AS43" s="34"/>
      <c r="AT43" s="34"/>
      <c r="AU43" s="34"/>
      <c r="AV43" s="34">
        <f t="shared" ref="AV43:BS43" si="73">COUNTIFS($I$4:$I$355,AV$2,$O$4:$O$355,0,$F$4:$F$355,18,$R$4:$R$355,"&gt;=1",$R$4:$R$355,"&lt;=3")</f>
        <v>0</v>
      </c>
      <c r="AW43" s="34">
        <f t="shared" si="73"/>
        <v>0</v>
      </c>
      <c r="AX43" s="34">
        <f t="shared" si="73"/>
        <v>0</v>
      </c>
      <c r="AY43" s="34">
        <f t="shared" si="73"/>
        <v>0</v>
      </c>
      <c r="AZ43" s="34">
        <f t="shared" si="73"/>
        <v>0</v>
      </c>
      <c r="BA43" s="34">
        <f t="shared" si="73"/>
        <v>0</v>
      </c>
      <c r="BB43" s="34">
        <f t="shared" si="73"/>
        <v>0</v>
      </c>
      <c r="BC43" s="34">
        <f t="shared" si="73"/>
        <v>0</v>
      </c>
      <c r="BD43" s="34">
        <f t="shared" si="73"/>
        <v>0</v>
      </c>
      <c r="BE43" s="34">
        <f t="shared" si="73"/>
        <v>0</v>
      </c>
      <c r="BF43" s="34">
        <f t="shared" si="73"/>
        <v>0</v>
      </c>
      <c r="BG43" s="34">
        <f t="shared" si="73"/>
        <v>0</v>
      </c>
      <c r="BH43" s="34">
        <f t="shared" si="73"/>
        <v>0</v>
      </c>
      <c r="BI43" s="34">
        <f t="shared" si="73"/>
        <v>0</v>
      </c>
      <c r="BJ43" s="34">
        <f t="shared" si="73"/>
        <v>0</v>
      </c>
      <c r="BK43" s="34">
        <f t="shared" si="73"/>
        <v>54</v>
      </c>
      <c r="BL43" s="34">
        <f t="shared" si="73"/>
        <v>2</v>
      </c>
      <c r="BM43" s="34">
        <f t="shared" si="73"/>
        <v>0</v>
      </c>
      <c r="BN43" s="34">
        <f t="shared" si="73"/>
        <v>0</v>
      </c>
      <c r="BO43" s="34">
        <f t="shared" si="73"/>
        <v>0</v>
      </c>
      <c r="BP43" s="34">
        <f t="shared" si="73"/>
        <v>0</v>
      </c>
      <c r="BQ43" s="34">
        <f t="shared" si="73"/>
        <v>0</v>
      </c>
      <c r="BR43" s="34">
        <f t="shared" si="73"/>
        <v>0</v>
      </c>
      <c r="BS43" s="34">
        <f t="shared" si="73"/>
        <v>0</v>
      </c>
      <c r="BT43" s="69">
        <f t="shared" si="25"/>
        <v>73</v>
      </c>
    </row>
    <row r="44" spans="1:73" ht="14.25" customHeight="1" x14ac:dyDescent="0.2">
      <c r="A44" s="8" t="s">
        <v>127</v>
      </c>
      <c r="B44" s="55">
        <v>41</v>
      </c>
      <c r="C44" s="79" t="s">
        <v>70</v>
      </c>
      <c r="D44" s="6" t="s">
        <v>71</v>
      </c>
      <c r="E44" s="6" t="s">
        <v>72</v>
      </c>
      <c r="F44" s="10">
        <v>30</v>
      </c>
      <c r="G44" s="7" t="s">
        <v>175</v>
      </c>
      <c r="H44" s="10">
        <v>2</v>
      </c>
      <c r="I44" s="10">
        <v>39</v>
      </c>
      <c r="J44" s="78" t="str">
        <f>VLOOKUP(I44,用途!$B$2:$C$48,2,1)</f>
        <v>(16)　イ</v>
      </c>
      <c r="K44" s="10">
        <v>0</v>
      </c>
      <c r="L44" s="10">
        <v>22</v>
      </c>
      <c r="M44" s="10">
        <v>0</v>
      </c>
      <c r="N44" s="6" t="s">
        <v>211</v>
      </c>
      <c r="O44" s="6">
        <v>0</v>
      </c>
      <c r="P44" s="10">
        <v>1</v>
      </c>
      <c r="Q44" s="6" t="s">
        <v>212</v>
      </c>
      <c r="R44" s="10">
        <v>1</v>
      </c>
      <c r="S44" s="10">
        <v>0</v>
      </c>
      <c r="T44" s="10">
        <v>0</v>
      </c>
      <c r="U44" s="10">
        <v>0</v>
      </c>
      <c r="V44" s="25"/>
      <c r="W44" s="40" t="s">
        <v>422</v>
      </c>
      <c r="X44" s="52">
        <v>19</v>
      </c>
      <c r="Y44" s="34">
        <f t="shared" ref="Y44:AL44" si="74">COUNTIFS($I$4:$I$355,Y$2,$O$4:$O$355,0,$F$4:$F$355,19)</f>
        <v>0</v>
      </c>
      <c r="Z44" s="34">
        <f t="shared" si="74"/>
        <v>0</v>
      </c>
      <c r="AA44" s="34">
        <f t="shared" si="74"/>
        <v>0</v>
      </c>
      <c r="AB44" s="34">
        <f t="shared" si="74"/>
        <v>0</v>
      </c>
      <c r="AC44" s="34">
        <f t="shared" si="74"/>
        <v>0</v>
      </c>
      <c r="AD44" s="34">
        <f t="shared" si="74"/>
        <v>0</v>
      </c>
      <c r="AE44" s="34">
        <f t="shared" si="74"/>
        <v>0</v>
      </c>
      <c r="AF44" s="34">
        <f t="shared" si="74"/>
        <v>0</v>
      </c>
      <c r="AG44" s="34">
        <f t="shared" si="74"/>
        <v>0</v>
      </c>
      <c r="AH44" s="34">
        <f t="shared" si="74"/>
        <v>0</v>
      </c>
      <c r="AI44" s="34">
        <f t="shared" si="74"/>
        <v>0</v>
      </c>
      <c r="AJ44" s="34">
        <f t="shared" si="74"/>
        <v>0</v>
      </c>
      <c r="AK44" s="34">
        <f t="shared" si="74"/>
        <v>0</v>
      </c>
      <c r="AL44" s="34">
        <f t="shared" si="74"/>
        <v>0</v>
      </c>
      <c r="AM44" s="34"/>
      <c r="AN44" s="34"/>
      <c r="AO44" s="34"/>
      <c r="AP44" s="34"/>
      <c r="AQ44" s="34">
        <f>COUNTIFS($I$4:$I$355,AQ$2,$O$4:$O$355,0,$F$4:$F$355,19)</f>
        <v>0</v>
      </c>
      <c r="AR44" s="34"/>
      <c r="AS44" s="34"/>
      <c r="AT44" s="34"/>
      <c r="AU44" s="34"/>
      <c r="AV44" s="34">
        <f t="shared" ref="AV44:BS44" si="75">COUNTIFS($I$4:$I$355,AV$2,$O$4:$O$355,0,$F$4:$F$355,19)</f>
        <v>0</v>
      </c>
      <c r="AW44" s="34">
        <f t="shared" si="75"/>
        <v>0</v>
      </c>
      <c r="AX44" s="34">
        <f t="shared" si="75"/>
        <v>0</v>
      </c>
      <c r="AY44" s="34">
        <f t="shared" si="75"/>
        <v>0</v>
      </c>
      <c r="AZ44" s="34">
        <f t="shared" si="75"/>
        <v>0</v>
      </c>
      <c r="BA44" s="34">
        <f t="shared" si="75"/>
        <v>0</v>
      </c>
      <c r="BB44" s="34">
        <f t="shared" si="75"/>
        <v>0</v>
      </c>
      <c r="BC44" s="34">
        <f t="shared" si="75"/>
        <v>0</v>
      </c>
      <c r="BD44" s="34">
        <f t="shared" si="75"/>
        <v>0</v>
      </c>
      <c r="BE44" s="34">
        <f t="shared" si="75"/>
        <v>0</v>
      </c>
      <c r="BF44" s="34">
        <f t="shared" si="75"/>
        <v>0</v>
      </c>
      <c r="BG44" s="34">
        <f t="shared" si="75"/>
        <v>0</v>
      </c>
      <c r="BH44" s="34">
        <f t="shared" si="75"/>
        <v>0</v>
      </c>
      <c r="BI44" s="34">
        <f t="shared" si="75"/>
        <v>0</v>
      </c>
      <c r="BJ44" s="34">
        <f t="shared" si="75"/>
        <v>0</v>
      </c>
      <c r="BK44" s="34">
        <f t="shared" si="75"/>
        <v>0</v>
      </c>
      <c r="BL44" s="34">
        <f t="shared" si="75"/>
        <v>0</v>
      </c>
      <c r="BM44" s="34">
        <f t="shared" si="75"/>
        <v>0</v>
      </c>
      <c r="BN44" s="34">
        <f t="shared" si="75"/>
        <v>0</v>
      </c>
      <c r="BO44" s="34">
        <f t="shared" si="75"/>
        <v>0</v>
      </c>
      <c r="BP44" s="34">
        <f t="shared" si="75"/>
        <v>0</v>
      </c>
      <c r="BQ44" s="34">
        <f t="shared" si="75"/>
        <v>0</v>
      </c>
      <c r="BR44" s="34">
        <f t="shared" si="75"/>
        <v>0</v>
      </c>
      <c r="BS44" s="34">
        <f t="shared" si="75"/>
        <v>0</v>
      </c>
      <c r="BT44" s="69">
        <f t="shared" si="25"/>
        <v>0</v>
      </c>
    </row>
    <row r="45" spans="1:73" ht="14.25" customHeight="1" x14ac:dyDescent="0.2">
      <c r="A45" s="8" t="s">
        <v>127</v>
      </c>
      <c r="B45" s="55">
        <v>42</v>
      </c>
      <c r="C45" s="79" t="s">
        <v>70</v>
      </c>
      <c r="D45" s="6" t="s">
        <v>71</v>
      </c>
      <c r="E45" s="6" t="s">
        <v>72</v>
      </c>
      <c r="F45" s="10">
        <v>30</v>
      </c>
      <c r="G45" s="7" t="s">
        <v>175</v>
      </c>
      <c r="H45" s="10">
        <v>1</v>
      </c>
      <c r="I45" s="10">
        <v>39</v>
      </c>
      <c r="J45" s="78" t="str">
        <f>VLOOKUP(I45,用途!$B$2:$C$48,2,1)</f>
        <v>(16)　イ</v>
      </c>
      <c r="K45" s="10">
        <v>0</v>
      </c>
      <c r="L45" s="10">
        <v>12</v>
      </c>
      <c r="M45" s="10">
        <v>0</v>
      </c>
      <c r="N45" s="6" t="s">
        <v>213</v>
      </c>
      <c r="O45" s="6">
        <v>0</v>
      </c>
      <c r="P45" s="10">
        <v>1</v>
      </c>
      <c r="Q45" s="6" t="s">
        <v>214</v>
      </c>
      <c r="R45" s="10">
        <v>1</v>
      </c>
      <c r="S45" s="10">
        <v>0</v>
      </c>
      <c r="T45" s="10">
        <v>0</v>
      </c>
      <c r="U45" s="10">
        <v>0</v>
      </c>
      <c r="V45" s="25"/>
      <c r="W45" s="33" t="s">
        <v>412</v>
      </c>
      <c r="X45" s="52"/>
      <c r="Y45" s="34">
        <f t="shared" ref="Y45:AL45" si="76">COUNTIFS($I$4:$I$355,Y$2,$O$4:$O$355,0,$F$4:$F$355,19,$R$4:$R$355,"&gt;=1",$R$4:$R$355,"&lt;=3")</f>
        <v>0</v>
      </c>
      <c r="Z45" s="34">
        <f t="shared" si="76"/>
        <v>0</v>
      </c>
      <c r="AA45" s="34">
        <f t="shared" si="76"/>
        <v>0</v>
      </c>
      <c r="AB45" s="34">
        <f t="shared" si="76"/>
        <v>0</v>
      </c>
      <c r="AC45" s="34">
        <f t="shared" si="76"/>
        <v>0</v>
      </c>
      <c r="AD45" s="34">
        <f t="shared" si="76"/>
        <v>0</v>
      </c>
      <c r="AE45" s="34">
        <f t="shared" si="76"/>
        <v>0</v>
      </c>
      <c r="AF45" s="34">
        <f t="shared" si="76"/>
        <v>0</v>
      </c>
      <c r="AG45" s="34">
        <f t="shared" si="76"/>
        <v>0</v>
      </c>
      <c r="AH45" s="34">
        <f t="shared" si="76"/>
        <v>0</v>
      </c>
      <c r="AI45" s="34">
        <f t="shared" si="76"/>
        <v>0</v>
      </c>
      <c r="AJ45" s="34">
        <f t="shared" si="76"/>
        <v>0</v>
      </c>
      <c r="AK45" s="34">
        <f t="shared" si="76"/>
        <v>0</v>
      </c>
      <c r="AL45" s="34">
        <f t="shared" si="76"/>
        <v>0</v>
      </c>
      <c r="AM45" s="34"/>
      <c r="AN45" s="34"/>
      <c r="AO45" s="34"/>
      <c r="AP45" s="34"/>
      <c r="AQ45" s="34">
        <f>COUNTIFS($I$4:$I$355,AQ$2,$O$4:$O$355,0,$F$4:$F$355,19,$R$4:$R$355,"&gt;=1",$R$4:$R$355,"&lt;=3")</f>
        <v>0</v>
      </c>
      <c r="AR45" s="34"/>
      <c r="AS45" s="34"/>
      <c r="AT45" s="34"/>
      <c r="AU45" s="34"/>
      <c r="AV45" s="34">
        <f t="shared" ref="AV45:BS45" si="77">COUNTIFS($I$4:$I$355,AV$2,$O$4:$O$355,0,$F$4:$F$355,19,$R$4:$R$355,"&gt;=1",$R$4:$R$355,"&lt;=3")</f>
        <v>0</v>
      </c>
      <c r="AW45" s="34">
        <f t="shared" si="77"/>
        <v>0</v>
      </c>
      <c r="AX45" s="34">
        <f t="shared" si="77"/>
        <v>0</v>
      </c>
      <c r="AY45" s="34">
        <f t="shared" si="77"/>
        <v>0</v>
      </c>
      <c r="AZ45" s="34">
        <f t="shared" si="77"/>
        <v>0</v>
      </c>
      <c r="BA45" s="34">
        <f t="shared" si="77"/>
        <v>0</v>
      </c>
      <c r="BB45" s="34">
        <f t="shared" si="77"/>
        <v>0</v>
      </c>
      <c r="BC45" s="34">
        <f t="shared" si="77"/>
        <v>0</v>
      </c>
      <c r="BD45" s="34">
        <f t="shared" si="77"/>
        <v>0</v>
      </c>
      <c r="BE45" s="34">
        <f t="shared" si="77"/>
        <v>0</v>
      </c>
      <c r="BF45" s="34">
        <f t="shared" si="77"/>
        <v>0</v>
      </c>
      <c r="BG45" s="34">
        <f t="shared" si="77"/>
        <v>0</v>
      </c>
      <c r="BH45" s="34">
        <f t="shared" si="77"/>
        <v>0</v>
      </c>
      <c r="BI45" s="34">
        <f t="shared" si="77"/>
        <v>0</v>
      </c>
      <c r="BJ45" s="34">
        <f t="shared" si="77"/>
        <v>0</v>
      </c>
      <c r="BK45" s="34">
        <f t="shared" si="77"/>
        <v>0</v>
      </c>
      <c r="BL45" s="34">
        <f t="shared" si="77"/>
        <v>0</v>
      </c>
      <c r="BM45" s="34">
        <f t="shared" si="77"/>
        <v>0</v>
      </c>
      <c r="BN45" s="34">
        <f t="shared" si="77"/>
        <v>0</v>
      </c>
      <c r="BO45" s="34">
        <f t="shared" si="77"/>
        <v>0</v>
      </c>
      <c r="BP45" s="34">
        <f t="shared" si="77"/>
        <v>0</v>
      </c>
      <c r="BQ45" s="34">
        <f t="shared" si="77"/>
        <v>0</v>
      </c>
      <c r="BR45" s="34">
        <f t="shared" si="77"/>
        <v>0</v>
      </c>
      <c r="BS45" s="34">
        <f t="shared" si="77"/>
        <v>0</v>
      </c>
      <c r="BT45" s="69">
        <f t="shared" si="25"/>
        <v>0</v>
      </c>
    </row>
    <row r="46" spans="1:73" ht="14.25" customHeight="1" x14ac:dyDescent="0.2">
      <c r="A46" s="8" t="s">
        <v>127</v>
      </c>
      <c r="B46" s="55">
        <v>43</v>
      </c>
      <c r="C46" s="79" t="s">
        <v>70</v>
      </c>
      <c r="D46" s="6" t="s">
        <v>71</v>
      </c>
      <c r="E46" s="6" t="s">
        <v>72</v>
      </c>
      <c r="F46" s="10">
        <v>30</v>
      </c>
      <c r="G46" s="7" t="s">
        <v>175</v>
      </c>
      <c r="H46" s="10">
        <v>1</v>
      </c>
      <c r="I46" s="10">
        <v>39</v>
      </c>
      <c r="J46" s="78" t="str">
        <f>VLOOKUP(I46,用途!$B$2:$C$48,2,1)</f>
        <v>(16)　イ</v>
      </c>
      <c r="K46" s="10">
        <v>0</v>
      </c>
      <c r="L46" s="10">
        <v>13</v>
      </c>
      <c r="M46" s="10">
        <v>0</v>
      </c>
      <c r="N46" s="6" t="s">
        <v>213</v>
      </c>
      <c r="O46" s="6">
        <v>0</v>
      </c>
      <c r="P46" s="10">
        <v>1</v>
      </c>
      <c r="Q46" s="6" t="s">
        <v>214</v>
      </c>
      <c r="R46" s="10">
        <v>2</v>
      </c>
      <c r="S46" s="10">
        <v>0</v>
      </c>
      <c r="T46" s="10">
        <v>0</v>
      </c>
      <c r="U46" s="10">
        <v>0</v>
      </c>
      <c r="V46" s="25"/>
      <c r="W46" s="33"/>
      <c r="X46" s="67" t="s">
        <v>426</v>
      </c>
      <c r="Y46" s="60">
        <f>SUM(Y18,Y20,Y22,Y24,Y26,Y28,Y30,Y32,Y34,Y36,Y38,Y40,Y42,Y44)</f>
        <v>0</v>
      </c>
      <c r="Z46" s="60">
        <f t="shared" ref="Z46:BT46" si="78">SUM(Z18,Z20,Z22,Z24,Z26,Z28,Z30,Z32,Z34,Z36,Z38,Z40,Z42,Z44)</f>
        <v>0</v>
      </c>
      <c r="AA46" s="60">
        <f t="shared" si="78"/>
        <v>0</v>
      </c>
      <c r="AB46" s="60">
        <f t="shared" si="78"/>
        <v>0</v>
      </c>
      <c r="AC46" s="60">
        <f t="shared" si="78"/>
        <v>0</v>
      </c>
      <c r="AD46" s="60">
        <f t="shared" si="78"/>
        <v>0</v>
      </c>
      <c r="AE46" s="60">
        <f t="shared" si="78"/>
        <v>0</v>
      </c>
      <c r="AF46" s="60">
        <f t="shared" si="78"/>
        <v>0</v>
      </c>
      <c r="AG46" s="60">
        <f t="shared" si="78"/>
        <v>20</v>
      </c>
      <c r="AH46" s="60">
        <f t="shared" si="78"/>
        <v>12</v>
      </c>
      <c r="AI46" s="60">
        <f t="shared" si="78"/>
        <v>6</v>
      </c>
      <c r="AJ46" s="60">
        <f t="shared" si="78"/>
        <v>2</v>
      </c>
      <c r="AK46" s="60">
        <f t="shared" si="78"/>
        <v>0</v>
      </c>
      <c r="AL46" s="60">
        <f t="shared" si="78"/>
        <v>1</v>
      </c>
      <c r="AM46" s="60"/>
      <c r="AN46" s="60"/>
      <c r="AO46" s="60"/>
      <c r="AP46" s="60"/>
      <c r="AQ46" s="60">
        <f t="shared" si="78"/>
        <v>0</v>
      </c>
      <c r="AR46" s="60"/>
      <c r="AS46" s="60"/>
      <c r="AT46" s="60"/>
      <c r="AU46" s="60"/>
      <c r="AV46" s="60">
        <f t="shared" si="78"/>
        <v>0</v>
      </c>
      <c r="AW46" s="60">
        <f t="shared" si="78"/>
        <v>0</v>
      </c>
      <c r="AX46" s="60">
        <f t="shared" si="78"/>
        <v>0</v>
      </c>
      <c r="AY46" s="60">
        <f t="shared" si="78"/>
        <v>0</v>
      </c>
      <c r="AZ46" s="60">
        <f t="shared" si="78"/>
        <v>0</v>
      </c>
      <c r="BA46" s="60">
        <f t="shared" si="78"/>
        <v>0</v>
      </c>
      <c r="BB46" s="60">
        <f t="shared" si="78"/>
        <v>0</v>
      </c>
      <c r="BC46" s="60">
        <f t="shared" si="78"/>
        <v>2</v>
      </c>
      <c r="BD46" s="60">
        <f t="shared" si="78"/>
        <v>0</v>
      </c>
      <c r="BE46" s="60">
        <f t="shared" si="78"/>
        <v>0</v>
      </c>
      <c r="BF46" s="60">
        <f t="shared" si="78"/>
        <v>0</v>
      </c>
      <c r="BG46" s="60">
        <f t="shared" si="78"/>
        <v>1</v>
      </c>
      <c r="BH46" s="60">
        <f t="shared" si="78"/>
        <v>0</v>
      </c>
      <c r="BI46" s="60">
        <f t="shared" si="78"/>
        <v>0</v>
      </c>
      <c r="BJ46" s="60">
        <f t="shared" si="78"/>
        <v>0</v>
      </c>
      <c r="BK46" s="60">
        <f t="shared" si="78"/>
        <v>158</v>
      </c>
      <c r="BL46" s="60">
        <f t="shared" si="78"/>
        <v>5</v>
      </c>
      <c r="BM46" s="60">
        <f t="shared" si="78"/>
        <v>0</v>
      </c>
      <c r="BN46" s="60">
        <f t="shared" si="78"/>
        <v>0</v>
      </c>
      <c r="BO46" s="60">
        <f t="shared" si="78"/>
        <v>0</v>
      </c>
      <c r="BP46" s="60">
        <f t="shared" si="78"/>
        <v>0</v>
      </c>
      <c r="BQ46" s="60">
        <f t="shared" si="78"/>
        <v>0</v>
      </c>
      <c r="BR46" s="60">
        <f t="shared" si="78"/>
        <v>0</v>
      </c>
      <c r="BS46" s="60">
        <f t="shared" si="78"/>
        <v>0</v>
      </c>
      <c r="BT46" s="57">
        <f t="shared" si="78"/>
        <v>207</v>
      </c>
      <c r="BU46" s="8">
        <f>SUM(BT18,BT20,BT22,BT24,BT26,BT28,BT30,BT32,BT34,BT36,BT38,BT40,BT42,BT44)</f>
        <v>207</v>
      </c>
    </row>
    <row r="47" spans="1:73" ht="14.25" customHeight="1" x14ac:dyDescent="0.2">
      <c r="A47" s="8" t="s">
        <v>127</v>
      </c>
      <c r="B47" s="55">
        <v>44</v>
      </c>
      <c r="C47" s="79" t="s">
        <v>70</v>
      </c>
      <c r="D47" s="6" t="s">
        <v>71</v>
      </c>
      <c r="E47" s="6" t="s">
        <v>72</v>
      </c>
      <c r="F47" s="10">
        <v>30</v>
      </c>
      <c r="G47" s="7" t="s">
        <v>175</v>
      </c>
      <c r="H47" s="10">
        <v>1</v>
      </c>
      <c r="I47" s="10">
        <v>39</v>
      </c>
      <c r="J47" s="78" t="str">
        <f>VLOOKUP(I47,用途!$B$2:$C$48,2,1)</f>
        <v>(16)　イ</v>
      </c>
      <c r="K47" s="10">
        <v>0</v>
      </c>
      <c r="L47" s="10">
        <v>22</v>
      </c>
      <c r="M47" s="10">
        <v>0</v>
      </c>
      <c r="N47" s="6" t="s">
        <v>213</v>
      </c>
      <c r="O47" s="6">
        <v>0</v>
      </c>
      <c r="P47" s="10">
        <v>1</v>
      </c>
      <c r="Q47" s="6" t="s">
        <v>215</v>
      </c>
      <c r="R47" s="10">
        <v>1</v>
      </c>
      <c r="S47" s="10">
        <v>0</v>
      </c>
      <c r="T47" s="10">
        <v>0</v>
      </c>
      <c r="U47" s="10">
        <v>0</v>
      </c>
      <c r="V47" s="25"/>
      <c r="W47" s="41"/>
      <c r="X47" s="68" t="s">
        <v>427</v>
      </c>
      <c r="Y47" s="64">
        <f>SUM(Y19,Y21,Y23,Y25,Y27,Y29,Y31,Y33,Y35,Y37,Y39,Y41,Y43,Y45)</f>
        <v>0</v>
      </c>
      <c r="Z47" s="64">
        <f t="shared" ref="Z47:BT47" si="79">SUM(Z19,Z21,Z23,Z25,Z27,Z29,Z31,Z33,Z35,Z37,Z39,Z41,Z43,Z45)</f>
        <v>0</v>
      </c>
      <c r="AA47" s="64">
        <f t="shared" si="79"/>
        <v>0</v>
      </c>
      <c r="AB47" s="64">
        <f t="shared" si="79"/>
        <v>0</v>
      </c>
      <c r="AC47" s="64">
        <f t="shared" si="79"/>
        <v>0</v>
      </c>
      <c r="AD47" s="64">
        <f t="shared" si="79"/>
        <v>0</v>
      </c>
      <c r="AE47" s="64">
        <f t="shared" si="79"/>
        <v>0</v>
      </c>
      <c r="AF47" s="64">
        <f t="shared" si="79"/>
        <v>0</v>
      </c>
      <c r="AG47" s="64">
        <f t="shared" si="79"/>
        <v>20</v>
      </c>
      <c r="AH47" s="64">
        <f t="shared" si="79"/>
        <v>12</v>
      </c>
      <c r="AI47" s="64">
        <f t="shared" si="79"/>
        <v>6</v>
      </c>
      <c r="AJ47" s="64">
        <f t="shared" si="79"/>
        <v>2</v>
      </c>
      <c r="AK47" s="64">
        <f t="shared" si="79"/>
        <v>0</v>
      </c>
      <c r="AL47" s="64">
        <f t="shared" si="79"/>
        <v>1</v>
      </c>
      <c r="AM47" s="64"/>
      <c r="AN47" s="64"/>
      <c r="AO47" s="64"/>
      <c r="AP47" s="64"/>
      <c r="AQ47" s="64">
        <f t="shared" si="79"/>
        <v>0</v>
      </c>
      <c r="AR47" s="64"/>
      <c r="AS47" s="64"/>
      <c r="AT47" s="64"/>
      <c r="AU47" s="64"/>
      <c r="AV47" s="64">
        <f t="shared" si="79"/>
        <v>0</v>
      </c>
      <c r="AW47" s="64">
        <f t="shared" si="79"/>
        <v>0</v>
      </c>
      <c r="AX47" s="64">
        <f t="shared" si="79"/>
        <v>0</v>
      </c>
      <c r="AY47" s="64">
        <f t="shared" si="79"/>
        <v>0</v>
      </c>
      <c r="AZ47" s="64">
        <f t="shared" si="79"/>
        <v>0</v>
      </c>
      <c r="BA47" s="64">
        <f t="shared" si="79"/>
        <v>0</v>
      </c>
      <c r="BB47" s="64">
        <f t="shared" si="79"/>
        <v>0</v>
      </c>
      <c r="BC47" s="64">
        <f t="shared" si="79"/>
        <v>2</v>
      </c>
      <c r="BD47" s="64">
        <f t="shared" si="79"/>
        <v>0</v>
      </c>
      <c r="BE47" s="64">
        <f t="shared" si="79"/>
        <v>0</v>
      </c>
      <c r="BF47" s="64">
        <f t="shared" si="79"/>
        <v>0</v>
      </c>
      <c r="BG47" s="64">
        <f t="shared" si="79"/>
        <v>1</v>
      </c>
      <c r="BH47" s="64">
        <f t="shared" si="79"/>
        <v>0</v>
      </c>
      <c r="BI47" s="64">
        <f t="shared" si="79"/>
        <v>0</v>
      </c>
      <c r="BJ47" s="64">
        <f t="shared" si="79"/>
        <v>0</v>
      </c>
      <c r="BK47" s="64">
        <f t="shared" si="79"/>
        <v>157</v>
      </c>
      <c r="BL47" s="64">
        <f t="shared" si="79"/>
        <v>5</v>
      </c>
      <c r="BM47" s="64">
        <f t="shared" si="79"/>
        <v>0</v>
      </c>
      <c r="BN47" s="64">
        <f t="shared" si="79"/>
        <v>0</v>
      </c>
      <c r="BO47" s="64">
        <f t="shared" si="79"/>
        <v>0</v>
      </c>
      <c r="BP47" s="64">
        <f t="shared" si="79"/>
        <v>0</v>
      </c>
      <c r="BQ47" s="64">
        <f t="shared" si="79"/>
        <v>0</v>
      </c>
      <c r="BR47" s="64">
        <f t="shared" si="79"/>
        <v>0</v>
      </c>
      <c r="BS47" s="64">
        <f t="shared" si="79"/>
        <v>0</v>
      </c>
      <c r="BT47" s="61">
        <f t="shared" si="79"/>
        <v>206</v>
      </c>
      <c r="BU47" s="8">
        <f>SUM(BT19,BT21,BT23,BT25,BT27,BT29,BT31,BT33,BT35,BT37,BT39,BT41,BT43,BT45)</f>
        <v>206</v>
      </c>
    </row>
    <row r="48" spans="1:73" ht="14.25" customHeight="1" x14ac:dyDescent="0.2">
      <c r="A48" s="8" t="s">
        <v>127</v>
      </c>
      <c r="B48" s="55">
        <v>45</v>
      </c>
      <c r="C48" s="79" t="s">
        <v>70</v>
      </c>
      <c r="D48" s="6" t="s">
        <v>71</v>
      </c>
      <c r="E48" s="6" t="s">
        <v>72</v>
      </c>
      <c r="F48" s="10">
        <v>30</v>
      </c>
      <c r="G48" s="7" t="s">
        <v>175</v>
      </c>
      <c r="H48" s="10">
        <v>1</v>
      </c>
      <c r="I48" s="10">
        <v>39</v>
      </c>
      <c r="J48" s="78" t="str">
        <f>VLOOKUP(I48,用途!$B$2:$C$48,2,1)</f>
        <v>(16)　イ</v>
      </c>
      <c r="K48" s="10">
        <v>0</v>
      </c>
      <c r="L48" s="10">
        <v>26</v>
      </c>
      <c r="M48" s="10">
        <v>0</v>
      </c>
      <c r="N48" s="6" t="s">
        <v>213</v>
      </c>
      <c r="O48" s="6">
        <v>0</v>
      </c>
      <c r="P48" s="10">
        <v>1</v>
      </c>
      <c r="Q48" s="6" t="s">
        <v>214</v>
      </c>
      <c r="R48" s="10">
        <v>2</v>
      </c>
      <c r="S48" s="10">
        <v>0</v>
      </c>
      <c r="T48" s="10">
        <v>0</v>
      </c>
      <c r="U48" s="10">
        <v>0</v>
      </c>
      <c r="V48" s="25"/>
      <c r="W48" s="34"/>
      <c r="X48" s="36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71"/>
    </row>
    <row r="49" spans="1:72" ht="14.25" customHeight="1" x14ac:dyDescent="0.2">
      <c r="A49" s="8" t="s">
        <v>127</v>
      </c>
      <c r="B49" s="55">
        <v>46</v>
      </c>
      <c r="C49" s="79" t="s">
        <v>70</v>
      </c>
      <c r="D49" s="6" t="s">
        <v>71</v>
      </c>
      <c r="E49" s="6" t="s">
        <v>72</v>
      </c>
      <c r="F49" s="10">
        <v>30</v>
      </c>
      <c r="G49" s="7" t="s">
        <v>175</v>
      </c>
      <c r="H49" s="10">
        <v>1</v>
      </c>
      <c r="I49" s="10">
        <v>39</v>
      </c>
      <c r="J49" s="78" t="str">
        <f>VLOOKUP(I49,用途!$B$2:$C$48,2,1)</f>
        <v>(16)　イ</v>
      </c>
      <c r="K49" s="10">
        <v>0</v>
      </c>
      <c r="L49" s="10">
        <v>11</v>
      </c>
      <c r="M49" s="10">
        <v>0</v>
      </c>
      <c r="N49" s="6" t="s">
        <v>213</v>
      </c>
      <c r="O49" s="6">
        <v>0</v>
      </c>
      <c r="P49" s="10">
        <v>1</v>
      </c>
      <c r="Q49" s="6" t="s">
        <v>216</v>
      </c>
      <c r="R49" s="10">
        <v>1</v>
      </c>
      <c r="S49" s="10">
        <v>0</v>
      </c>
      <c r="T49" s="10">
        <v>0</v>
      </c>
      <c r="U49" s="10">
        <v>0</v>
      </c>
      <c r="V49" s="25"/>
      <c r="W49" s="53"/>
      <c r="X49" s="45">
        <v>11</v>
      </c>
      <c r="Y49" s="53">
        <f t="shared" ref="Y49:AL49" si="80">COUNTIFS($I$4:$I$355,Y$2,$O$4:$O$355,0,$F$4:$F$355,"&gt;=30",$F$4:$F$355,"&lt;=31",$L$4:$L$355,11)</f>
        <v>0</v>
      </c>
      <c r="Z49" s="31">
        <f t="shared" si="80"/>
        <v>0</v>
      </c>
      <c r="AA49" s="31">
        <f t="shared" si="80"/>
        <v>0</v>
      </c>
      <c r="AB49" s="31">
        <f t="shared" si="80"/>
        <v>0</v>
      </c>
      <c r="AC49" s="31">
        <f t="shared" si="80"/>
        <v>0</v>
      </c>
      <c r="AD49" s="31">
        <f t="shared" si="80"/>
        <v>0</v>
      </c>
      <c r="AE49" s="31">
        <f t="shared" si="80"/>
        <v>0</v>
      </c>
      <c r="AF49" s="31">
        <f t="shared" si="80"/>
        <v>0</v>
      </c>
      <c r="AG49" s="31">
        <f t="shared" si="80"/>
        <v>0</v>
      </c>
      <c r="AH49" s="31">
        <f t="shared" si="80"/>
        <v>0</v>
      </c>
      <c r="AI49" s="31">
        <f t="shared" si="80"/>
        <v>0</v>
      </c>
      <c r="AJ49" s="31">
        <f t="shared" si="80"/>
        <v>0</v>
      </c>
      <c r="AK49" s="31">
        <f t="shared" si="80"/>
        <v>0</v>
      </c>
      <c r="AL49" s="31">
        <f t="shared" si="80"/>
        <v>0</v>
      </c>
      <c r="AM49" s="31"/>
      <c r="AN49" s="31"/>
      <c r="AO49" s="31"/>
      <c r="AP49" s="31"/>
      <c r="AQ49" s="31">
        <f>COUNTIFS($I$4:$I$355,AQ$2,$O$4:$O$355,0,$F$4:$F$355,"&gt;=30",$F$4:$F$355,"&lt;=31",$L$4:$L$355,11)</f>
        <v>0</v>
      </c>
      <c r="AR49" s="31"/>
      <c r="AS49" s="31"/>
      <c r="AT49" s="31"/>
      <c r="AU49" s="31"/>
      <c r="AV49" s="31">
        <f t="shared" ref="AV49:BS49" si="81">COUNTIFS($I$4:$I$355,AV$2,$O$4:$O$355,0,$F$4:$F$355,"&gt;=30",$F$4:$F$355,"&lt;=31",$L$4:$L$355,11)</f>
        <v>0</v>
      </c>
      <c r="AW49" s="31">
        <f t="shared" si="81"/>
        <v>0</v>
      </c>
      <c r="AX49" s="31">
        <f t="shared" si="81"/>
        <v>0</v>
      </c>
      <c r="AY49" s="31">
        <f t="shared" si="81"/>
        <v>0</v>
      </c>
      <c r="AZ49" s="31">
        <f t="shared" si="81"/>
        <v>0</v>
      </c>
      <c r="BA49" s="31">
        <f t="shared" si="81"/>
        <v>0</v>
      </c>
      <c r="BB49" s="31">
        <f t="shared" si="81"/>
        <v>0</v>
      </c>
      <c r="BC49" s="31">
        <f t="shared" si="81"/>
        <v>0</v>
      </c>
      <c r="BD49" s="31">
        <f t="shared" si="81"/>
        <v>0</v>
      </c>
      <c r="BE49" s="31">
        <f t="shared" si="81"/>
        <v>0</v>
      </c>
      <c r="BF49" s="31">
        <f t="shared" si="81"/>
        <v>0</v>
      </c>
      <c r="BG49" s="31">
        <f t="shared" si="81"/>
        <v>0</v>
      </c>
      <c r="BH49" s="31">
        <f t="shared" si="81"/>
        <v>0</v>
      </c>
      <c r="BI49" s="31">
        <f t="shared" si="81"/>
        <v>0</v>
      </c>
      <c r="BJ49" s="31">
        <f t="shared" si="81"/>
        <v>0</v>
      </c>
      <c r="BK49" s="31">
        <f t="shared" si="81"/>
        <v>1</v>
      </c>
      <c r="BL49" s="31">
        <f t="shared" si="81"/>
        <v>0</v>
      </c>
      <c r="BM49" s="31">
        <f t="shared" si="81"/>
        <v>0</v>
      </c>
      <c r="BN49" s="31">
        <f t="shared" si="81"/>
        <v>0</v>
      </c>
      <c r="BO49" s="31">
        <f t="shared" si="81"/>
        <v>0</v>
      </c>
      <c r="BP49" s="31">
        <f t="shared" si="81"/>
        <v>0</v>
      </c>
      <c r="BQ49" s="31">
        <f t="shared" si="81"/>
        <v>0</v>
      </c>
      <c r="BR49" s="31">
        <f t="shared" si="81"/>
        <v>0</v>
      </c>
      <c r="BS49" s="31">
        <f t="shared" si="81"/>
        <v>0</v>
      </c>
      <c r="BT49" s="57">
        <f>SUM(Y49:BS49)</f>
        <v>1</v>
      </c>
    </row>
    <row r="50" spans="1:72" ht="14.25" customHeight="1" x14ac:dyDescent="0.2">
      <c r="A50" s="8" t="s">
        <v>127</v>
      </c>
      <c r="B50" s="55">
        <v>47</v>
      </c>
      <c r="C50" s="79" t="s">
        <v>70</v>
      </c>
      <c r="D50" s="6" t="s">
        <v>71</v>
      </c>
      <c r="E50" s="6" t="s">
        <v>72</v>
      </c>
      <c r="F50" s="10">
        <v>30</v>
      </c>
      <c r="G50" s="7" t="s">
        <v>175</v>
      </c>
      <c r="H50" s="10">
        <v>1</v>
      </c>
      <c r="I50" s="10">
        <v>39</v>
      </c>
      <c r="J50" s="78" t="str">
        <f>VLOOKUP(I50,用途!$B$2:$C$48,2,1)</f>
        <v>(16)　イ</v>
      </c>
      <c r="K50" s="10">
        <v>0</v>
      </c>
      <c r="L50" s="10">
        <v>22</v>
      </c>
      <c r="M50" s="10">
        <v>0</v>
      </c>
      <c r="N50" s="6" t="s">
        <v>213</v>
      </c>
      <c r="O50" s="6">
        <v>0</v>
      </c>
      <c r="P50" s="10">
        <v>1</v>
      </c>
      <c r="Q50" s="6" t="s">
        <v>217</v>
      </c>
      <c r="R50" s="10">
        <v>2</v>
      </c>
      <c r="S50" s="10">
        <v>0</v>
      </c>
      <c r="T50" s="10">
        <v>0</v>
      </c>
      <c r="U50" s="10">
        <v>0</v>
      </c>
      <c r="V50" s="25"/>
      <c r="W50" s="33" t="s">
        <v>412</v>
      </c>
      <c r="X50" s="50" t="s">
        <v>428</v>
      </c>
      <c r="Y50" s="54">
        <f t="shared" ref="Y50:AL50" si="82">COUNTIFS($I$4:$I$355,Y$2,$O$4:$O$355,0,$F$4:$F$355,"&gt;=30",$F$4:$F$355,"&lt;=31",$L$4:$L$355,11,$R$4:$R$355,"&gt;=1",$R$4:$R$355,"&lt;=3")</f>
        <v>0</v>
      </c>
      <c r="Z50" s="34">
        <f t="shared" si="82"/>
        <v>0</v>
      </c>
      <c r="AA50" s="34">
        <f t="shared" si="82"/>
        <v>0</v>
      </c>
      <c r="AB50" s="34">
        <f t="shared" si="82"/>
        <v>0</v>
      </c>
      <c r="AC50" s="34">
        <f t="shared" si="82"/>
        <v>0</v>
      </c>
      <c r="AD50" s="34">
        <f t="shared" si="82"/>
        <v>0</v>
      </c>
      <c r="AE50" s="34">
        <f t="shared" si="82"/>
        <v>0</v>
      </c>
      <c r="AF50" s="34">
        <f t="shared" si="82"/>
        <v>0</v>
      </c>
      <c r="AG50" s="34">
        <f t="shared" si="82"/>
        <v>0</v>
      </c>
      <c r="AH50" s="34">
        <f t="shared" si="82"/>
        <v>0</v>
      </c>
      <c r="AI50" s="34">
        <f t="shared" si="82"/>
        <v>0</v>
      </c>
      <c r="AJ50" s="34">
        <f t="shared" si="82"/>
        <v>0</v>
      </c>
      <c r="AK50" s="34">
        <f t="shared" si="82"/>
        <v>0</v>
      </c>
      <c r="AL50" s="34">
        <f t="shared" si="82"/>
        <v>0</v>
      </c>
      <c r="AM50" s="34"/>
      <c r="AN50" s="34"/>
      <c r="AO50" s="34"/>
      <c r="AP50" s="34"/>
      <c r="AQ50" s="34">
        <f>COUNTIFS($I$4:$I$355,AQ$2,$O$4:$O$355,0,$F$4:$F$355,"&gt;=30",$F$4:$F$355,"&lt;=31",$L$4:$L$355,11,$R$4:$R$355,"&gt;=1",$R$4:$R$355,"&lt;=3")</f>
        <v>0</v>
      </c>
      <c r="AR50" s="34"/>
      <c r="AS50" s="34"/>
      <c r="AT50" s="34"/>
      <c r="AU50" s="34"/>
      <c r="AV50" s="34">
        <f t="shared" ref="AV50:BS50" si="83">COUNTIFS($I$4:$I$355,AV$2,$O$4:$O$355,0,$F$4:$F$355,"&gt;=30",$F$4:$F$355,"&lt;=31",$L$4:$L$355,11,$R$4:$R$355,"&gt;=1",$R$4:$R$355,"&lt;=3")</f>
        <v>0</v>
      </c>
      <c r="AW50" s="34">
        <f t="shared" si="83"/>
        <v>0</v>
      </c>
      <c r="AX50" s="34">
        <f t="shared" si="83"/>
        <v>0</v>
      </c>
      <c r="AY50" s="34">
        <f t="shared" si="83"/>
        <v>0</v>
      </c>
      <c r="AZ50" s="34">
        <f t="shared" si="83"/>
        <v>0</v>
      </c>
      <c r="BA50" s="34">
        <f t="shared" si="83"/>
        <v>0</v>
      </c>
      <c r="BB50" s="34">
        <f t="shared" si="83"/>
        <v>0</v>
      </c>
      <c r="BC50" s="34">
        <f t="shared" si="83"/>
        <v>0</v>
      </c>
      <c r="BD50" s="34">
        <f t="shared" si="83"/>
        <v>0</v>
      </c>
      <c r="BE50" s="34">
        <f t="shared" si="83"/>
        <v>0</v>
      </c>
      <c r="BF50" s="34">
        <f t="shared" si="83"/>
        <v>0</v>
      </c>
      <c r="BG50" s="34">
        <f t="shared" si="83"/>
        <v>0</v>
      </c>
      <c r="BH50" s="34">
        <f t="shared" si="83"/>
        <v>0</v>
      </c>
      <c r="BI50" s="34">
        <f t="shared" si="83"/>
        <v>0</v>
      </c>
      <c r="BJ50" s="34">
        <f t="shared" si="83"/>
        <v>0</v>
      </c>
      <c r="BK50" s="34">
        <f t="shared" si="83"/>
        <v>1</v>
      </c>
      <c r="BL50" s="34">
        <f t="shared" si="83"/>
        <v>0</v>
      </c>
      <c r="BM50" s="34">
        <f t="shared" si="83"/>
        <v>0</v>
      </c>
      <c r="BN50" s="34">
        <f t="shared" si="83"/>
        <v>0</v>
      </c>
      <c r="BO50" s="34">
        <f t="shared" si="83"/>
        <v>0</v>
      </c>
      <c r="BP50" s="34">
        <f t="shared" si="83"/>
        <v>0</v>
      </c>
      <c r="BQ50" s="34">
        <f t="shared" si="83"/>
        <v>0</v>
      </c>
      <c r="BR50" s="34">
        <f t="shared" si="83"/>
        <v>0</v>
      </c>
      <c r="BS50" s="34">
        <f t="shared" si="83"/>
        <v>0</v>
      </c>
      <c r="BT50" s="69">
        <f t="shared" ref="BT50:BT100" si="84">SUM(Y50:BS50)</f>
        <v>1</v>
      </c>
    </row>
    <row r="51" spans="1:72" ht="14.25" customHeight="1" x14ac:dyDescent="0.2">
      <c r="A51" s="8" t="s">
        <v>127</v>
      </c>
      <c r="B51" s="55">
        <v>48</v>
      </c>
      <c r="C51" s="79" t="s">
        <v>70</v>
      </c>
      <c r="D51" s="6" t="s">
        <v>71</v>
      </c>
      <c r="E51" s="6" t="s">
        <v>72</v>
      </c>
      <c r="F51" s="10">
        <v>30</v>
      </c>
      <c r="G51" s="7" t="s">
        <v>175</v>
      </c>
      <c r="H51" s="10">
        <v>1</v>
      </c>
      <c r="I51" s="10">
        <v>39</v>
      </c>
      <c r="J51" s="78" t="str">
        <f>VLOOKUP(I51,用途!$B$2:$C$48,2,1)</f>
        <v>(16)　イ</v>
      </c>
      <c r="K51" s="10">
        <v>0</v>
      </c>
      <c r="L51" s="10">
        <v>26</v>
      </c>
      <c r="M51" s="10">
        <v>0</v>
      </c>
      <c r="N51" s="6" t="s">
        <v>213</v>
      </c>
      <c r="O51" s="6">
        <v>0</v>
      </c>
      <c r="P51" s="10">
        <v>1</v>
      </c>
      <c r="Q51" s="6" t="s">
        <v>217</v>
      </c>
      <c r="R51" s="10">
        <v>2</v>
      </c>
      <c r="S51" s="10">
        <v>0</v>
      </c>
      <c r="T51" s="10">
        <v>0</v>
      </c>
      <c r="U51" s="10">
        <v>0</v>
      </c>
      <c r="V51" s="25"/>
      <c r="W51" s="54"/>
      <c r="X51" s="52">
        <v>12</v>
      </c>
      <c r="Y51" s="54">
        <f t="shared" ref="Y51:AL51" si="85">COUNTIFS($I$4:$I$355,Y$2,$O$4:$O$355,0,$F$4:$F$355,"&gt;=30",$F$4:$F$355,"&lt;=31",$L$4:$L$355,12)</f>
        <v>0</v>
      </c>
      <c r="Z51" s="34">
        <f t="shared" si="85"/>
        <v>0</v>
      </c>
      <c r="AA51" s="34">
        <f t="shared" si="85"/>
        <v>0</v>
      </c>
      <c r="AB51" s="34">
        <f t="shared" si="85"/>
        <v>0</v>
      </c>
      <c r="AC51" s="34">
        <f t="shared" si="85"/>
        <v>0</v>
      </c>
      <c r="AD51" s="34">
        <f t="shared" si="85"/>
        <v>0</v>
      </c>
      <c r="AE51" s="34">
        <f t="shared" si="85"/>
        <v>0</v>
      </c>
      <c r="AF51" s="34">
        <f t="shared" si="85"/>
        <v>0</v>
      </c>
      <c r="AG51" s="34">
        <f t="shared" si="85"/>
        <v>2</v>
      </c>
      <c r="AH51" s="34">
        <f t="shared" si="85"/>
        <v>3</v>
      </c>
      <c r="AI51" s="34">
        <f t="shared" si="85"/>
        <v>1</v>
      </c>
      <c r="AJ51" s="34">
        <f t="shared" si="85"/>
        <v>0</v>
      </c>
      <c r="AK51" s="34">
        <f t="shared" si="85"/>
        <v>0</v>
      </c>
      <c r="AL51" s="34">
        <f t="shared" si="85"/>
        <v>0</v>
      </c>
      <c r="AM51" s="34"/>
      <c r="AN51" s="34"/>
      <c r="AO51" s="34"/>
      <c r="AP51" s="34"/>
      <c r="AQ51" s="34">
        <f>COUNTIFS($I$4:$I$355,AQ$2,$O$4:$O$355,0,$F$4:$F$355,"&gt;=30",$F$4:$F$355,"&lt;=31",$L$4:$L$355,12)</f>
        <v>1</v>
      </c>
      <c r="AR51" s="34"/>
      <c r="AS51" s="34"/>
      <c r="AT51" s="34"/>
      <c r="AU51" s="34"/>
      <c r="AV51" s="34">
        <f t="shared" ref="AV51:BS51" si="86">COUNTIFS($I$4:$I$355,AV$2,$O$4:$O$355,0,$F$4:$F$355,"&gt;=30",$F$4:$F$355,"&lt;=31",$L$4:$L$355,12)</f>
        <v>0</v>
      </c>
      <c r="AW51" s="34">
        <f t="shared" si="86"/>
        <v>0</v>
      </c>
      <c r="AX51" s="34">
        <f t="shared" si="86"/>
        <v>0</v>
      </c>
      <c r="AY51" s="34">
        <f t="shared" si="86"/>
        <v>0</v>
      </c>
      <c r="AZ51" s="34">
        <f t="shared" si="86"/>
        <v>0</v>
      </c>
      <c r="BA51" s="34">
        <f t="shared" si="86"/>
        <v>0</v>
      </c>
      <c r="BB51" s="34">
        <f t="shared" si="86"/>
        <v>0</v>
      </c>
      <c r="BC51" s="34">
        <f t="shared" si="86"/>
        <v>0</v>
      </c>
      <c r="BD51" s="34">
        <f t="shared" si="86"/>
        <v>0</v>
      </c>
      <c r="BE51" s="34">
        <f t="shared" si="86"/>
        <v>0</v>
      </c>
      <c r="BF51" s="34">
        <f t="shared" si="86"/>
        <v>0</v>
      </c>
      <c r="BG51" s="34">
        <f t="shared" si="86"/>
        <v>0</v>
      </c>
      <c r="BH51" s="34">
        <f t="shared" si="86"/>
        <v>0</v>
      </c>
      <c r="BI51" s="34">
        <f t="shared" si="86"/>
        <v>0</v>
      </c>
      <c r="BJ51" s="34">
        <f t="shared" si="86"/>
        <v>0</v>
      </c>
      <c r="BK51" s="34">
        <f t="shared" si="86"/>
        <v>4</v>
      </c>
      <c r="BL51" s="34">
        <f t="shared" si="86"/>
        <v>0</v>
      </c>
      <c r="BM51" s="34">
        <f t="shared" si="86"/>
        <v>0</v>
      </c>
      <c r="BN51" s="34">
        <f t="shared" si="86"/>
        <v>0</v>
      </c>
      <c r="BO51" s="34">
        <f t="shared" si="86"/>
        <v>0</v>
      </c>
      <c r="BP51" s="34">
        <f t="shared" si="86"/>
        <v>0</v>
      </c>
      <c r="BQ51" s="34">
        <f t="shared" si="86"/>
        <v>0</v>
      </c>
      <c r="BR51" s="34">
        <f t="shared" si="86"/>
        <v>0</v>
      </c>
      <c r="BS51" s="34">
        <f t="shared" si="86"/>
        <v>0</v>
      </c>
      <c r="BT51" s="69">
        <f t="shared" si="84"/>
        <v>11</v>
      </c>
    </row>
    <row r="52" spans="1:72" ht="14.25" customHeight="1" x14ac:dyDescent="0.2">
      <c r="A52" s="8" t="s">
        <v>127</v>
      </c>
      <c r="B52" s="55">
        <v>49</v>
      </c>
      <c r="C52" s="79" t="s">
        <v>70</v>
      </c>
      <c r="D52" s="6" t="s">
        <v>71</v>
      </c>
      <c r="E52" s="6" t="s">
        <v>72</v>
      </c>
      <c r="F52" s="10">
        <v>25</v>
      </c>
      <c r="G52" s="7" t="s">
        <v>177</v>
      </c>
      <c r="H52" s="10">
        <v>1</v>
      </c>
      <c r="I52" s="10">
        <v>16</v>
      </c>
      <c r="J52" s="78" t="str">
        <f>VLOOKUP(I52,用途!$B$2:$C$48,2,1)</f>
        <v>(3)　ロ</v>
      </c>
      <c r="K52" s="10">
        <v>0</v>
      </c>
      <c r="L52" s="10">
        <v>0</v>
      </c>
      <c r="M52" s="10">
        <v>0</v>
      </c>
      <c r="N52" s="6" t="s">
        <v>218</v>
      </c>
      <c r="O52" s="6">
        <v>0</v>
      </c>
      <c r="P52" s="10">
        <v>1</v>
      </c>
      <c r="Q52" s="6" t="s">
        <v>219</v>
      </c>
      <c r="R52" s="10">
        <v>1</v>
      </c>
      <c r="S52" s="10">
        <v>0</v>
      </c>
      <c r="T52" s="10">
        <v>0</v>
      </c>
      <c r="U52" s="10">
        <v>0</v>
      </c>
      <c r="V52" s="25"/>
      <c r="W52" s="33" t="s">
        <v>412</v>
      </c>
      <c r="X52" s="50" t="s">
        <v>429</v>
      </c>
      <c r="Y52" s="54">
        <f t="shared" ref="Y52:AL52" si="87">COUNTIFS($I$4:$I$355,Y$2,$O$4:$O$355,0,$F$4:$F$355,"&gt;=30",$F$4:$F$355,"&lt;=31",$L$4:$L$355,12,$R$4:$R$355,"&gt;=1",$R$4:$R$355,"&lt;=3")</f>
        <v>0</v>
      </c>
      <c r="Z52" s="34">
        <f t="shared" si="87"/>
        <v>0</v>
      </c>
      <c r="AA52" s="34">
        <f t="shared" si="87"/>
        <v>0</v>
      </c>
      <c r="AB52" s="34">
        <f t="shared" si="87"/>
        <v>0</v>
      </c>
      <c r="AC52" s="34">
        <f t="shared" si="87"/>
        <v>0</v>
      </c>
      <c r="AD52" s="34">
        <f t="shared" si="87"/>
        <v>0</v>
      </c>
      <c r="AE52" s="34">
        <f t="shared" si="87"/>
        <v>0</v>
      </c>
      <c r="AF52" s="34">
        <f t="shared" si="87"/>
        <v>0</v>
      </c>
      <c r="AG52" s="34">
        <f t="shared" si="87"/>
        <v>1</v>
      </c>
      <c r="AH52" s="34">
        <f t="shared" si="87"/>
        <v>3</v>
      </c>
      <c r="AI52" s="34">
        <f t="shared" si="87"/>
        <v>0</v>
      </c>
      <c r="AJ52" s="34">
        <f t="shared" si="87"/>
        <v>0</v>
      </c>
      <c r="AK52" s="34">
        <f t="shared" si="87"/>
        <v>0</v>
      </c>
      <c r="AL52" s="34">
        <f t="shared" si="87"/>
        <v>0</v>
      </c>
      <c r="AM52" s="34"/>
      <c r="AN52" s="34"/>
      <c r="AO52" s="34"/>
      <c r="AP52" s="34"/>
      <c r="AQ52" s="34">
        <f>COUNTIFS($I$4:$I$355,AQ$2,$O$4:$O$355,0,$F$4:$F$355,"&gt;=30",$F$4:$F$355,"&lt;=31",$L$4:$L$355,12,$R$4:$R$355,"&gt;=1",$R$4:$R$355,"&lt;=3")</f>
        <v>1</v>
      </c>
      <c r="AR52" s="34"/>
      <c r="AS52" s="34"/>
      <c r="AT52" s="34"/>
      <c r="AU52" s="34"/>
      <c r="AV52" s="34">
        <f t="shared" ref="AV52:BS52" si="88">COUNTIFS($I$4:$I$355,AV$2,$O$4:$O$355,0,$F$4:$F$355,"&gt;=30",$F$4:$F$355,"&lt;=31",$L$4:$L$355,12,$R$4:$R$355,"&gt;=1",$R$4:$R$355,"&lt;=3")</f>
        <v>0</v>
      </c>
      <c r="AW52" s="34">
        <f t="shared" si="88"/>
        <v>0</v>
      </c>
      <c r="AX52" s="34">
        <f t="shared" si="88"/>
        <v>0</v>
      </c>
      <c r="AY52" s="34">
        <f t="shared" si="88"/>
        <v>0</v>
      </c>
      <c r="AZ52" s="34">
        <f t="shared" si="88"/>
        <v>0</v>
      </c>
      <c r="BA52" s="34">
        <f t="shared" si="88"/>
        <v>0</v>
      </c>
      <c r="BB52" s="34">
        <f t="shared" si="88"/>
        <v>0</v>
      </c>
      <c r="BC52" s="34">
        <f t="shared" si="88"/>
        <v>0</v>
      </c>
      <c r="BD52" s="34">
        <f t="shared" si="88"/>
        <v>0</v>
      </c>
      <c r="BE52" s="34">
        <f t="shared" si="88"/>
        <v>0</v>
      </c>
      <c r="BF52" s="34">
        <f t="shared" si="88"/>
        <v>0</v>
      </c>
      <c r="BG52" s="34">
        <f t="shared" si="88"/>
        <v>0</v>
      </c>
      <c r="BH52" s="34">
        <f t="shared" si="88"/>
        <v>0</v>
      </c>
      <c r="BI52" s="34">
        <f t="shared" si="88"/>
        <v>0</v>
      </c>
      <c r="BJ52" s="34">
        <f t="shared" si="88"/>
        <v>0</v>
      </c>
      <c r="BK52" s="34">
        <f t="shared" si="88"/>
        <v>4</v>
      </c>
      <c r="BL52" s="34">
        <f t="shared" si="88"/>
        <v>0</v>
      </c>
      <c r="BM52" s="34">
        <f t="shared" si="88"/>
        <v>0</v>
      </c>
      <c r="BN52" s="34">
        <f t="shared" si="88"/>
        <v>0</v>
      </c>
      <c r="BO52" s="34">
        <f t="shared" si="88"/>
        <v>0</v>
      </c>
      <c r="BP52" s="34">
        <f t="shared" si="88"/>
        <v>0</v>
      </c>
      <c r="BQ52" s="34">
        <f t="shared" si="88"/>
        <v>0</v>
      </c>
      <c r="BR52" s="34">
        <f t="shared" si="88"/>
        <v>0</v>
      </c>
      <c r="BS52" s="34">
        <f t="shared" si="88"/>
        <v>0</v>
      </c>
      <c r="BT52" s="69">
        <f t="shared" si="84"/>
        <v>9</v>
      </c>
    </row>
    <row r="53" spans="1:72" ht="14.25" customHeight="1" x14ac:dyDescent="0.2">
      <c r="A53" s="8" t="s">
        <v>127</v>
      </c>
      <c r="B53" s="55">
        <v>50</v>
      </c>
      <c r="C53" s="79" t="s">
        <v>70</v>
      </c>
      <c r="D53" s="6" t="s">
        <v>71</v>
      </c>
      <c r="E53" s="6" t="s">
        <v>72</v>
      </c>
      <c r="F53" s="10">
        <v>17</v>
      </c>
      <c r="G53" s="7" t="s">
        <v>174</v>
      </c>
      <c r="H53" s="10">
        <v>1</v>
      </c>
      <c r="I53" s="10">
        <v>39</v>
      </c>
      <c r="J53" s="78" t="str">
        <f>VLOOKUP(I53,用途!$B$2:$C$48,2,1)</f>
        <v>(16)　イ</v>
      </c>
      <c r="K53" s="10">
        <v>0</v>
      </c>
      <c r="L53" s="10">
        <v>0</v>
      </c>
      <c r="M53" s="10">
        <v>0</v>
      </c>
      <c r="N53" s="6" t="s">
        <v>220</v>
      </c>
      <c r="O53" s="6">
        <v>0</v>
      </c>
      <c r="P53" s="10">
        <v>1</v>
      </c>
      <c r="Q53" s="6" t="s">
        <v>220</v>
      </c>
      <c r="R53" s="10">
        <v>1</v>
      </c>
      <c r="S53" s="10">
        <v>0</v>
      </c>
      <c r="T53" s="10">
        <v>0</v>
      </c>
      <c r="U53" s="10">
        <v>0</v>
      </c>
      <c r="V53" s="25"/>
      <c r="W53" s="54"/>
      <c r="X53" s="52">
        <v>13</v>
      </c>
      <c r="Y53" s="54">
        <f t="shared" ref="Y53:AL53" si="89">COUNTIFS($I$4:$I$355,Y$2,$O$4:$O$355,0,$F$4:$F$355,"&gt;=30",$F$4:$F$355,"&lt;=31",$L$4:$L$355,13)</f>
        <v>0</v>
      </c>
      <c r="Z53" s="34">
        <f t="shared" si="89"/>
        <v>0</v>
      </c>
      <c r="AA53" s="34">
        <f t="shared" si="89"/>
        <v>0</v>
      </c>
      <c r="AB53" s="34">
        <f t="shared" si="89"/>
        <v>0</v>
      </c>
      <c r="AC53" s="34">
        <f t="shared" si="89"/>
        <v>0</v>
      </c>
      <c r="AD53" s="34">
        <f t="shared" si="89"/>
        <v>0</v>
      </c>
      <c r="AE53" s="34">
        <f t="shared" si="89"/>
        <v>0</v>
      </c>
      <c r="AF53" s="34">
        <f t="shared" si="89"/>
        <v>0</v>
      </c>
      <c r="AG53" s="34">
        <f t="shared" si="89"/>
        <v>0</v>
      </c>
      <c r="AH53" s="34">
        <f t="shared" si="89"/>
        <v>1</v>
      </c>
      <c r="AI53" s="34">
        <f t="shared" si="89"/>
        <v>0</v>
      </c>
      <c r="AJ53" s="34">
        <f t="shared" si="89"/>
        <v>0</v>
      </c>
      <c r="AK53" s="34">
        <f t="shared" si="89"/>
        <v>0</v>
      </c>
      <c r="AL53" s="34">
        <f t="shared" si="89"/>
        <v>1</v>
      </c>
      <c r="AM53" s="34"/>
      <c r="AN53" s="34"/>
      <c r="AO53" s="34"/>
      <c r="AP53" s="34"/>
      <c r="AQ53" s="34">
        <f>COUNTIFS($I$4:$I$355,AQ$2,$O$4:$O$355,0,$F$4:$F$355,"&gt;=30",$F$4:$F$355,"&lt;=31",$L$4:$L$355,13)</f>
        <v>0</v>
      </c>
      <c r="AR53" s="34"/>
      <c r="AS53" s="34"/>
      <c r="AT53" s="34"/>
      <c r="AU53" s="34"/>
      <c r="AV53" s="34">
        <f t="shared" ref="AV53:BS53" si="90">COUNTIFS($I$4:$I$355,AV$2,$O$4:$O$355,0,$F$4:$F$355,"&gt;=30",$F$4:$F$355,"&lt;=31",$L$4:$L$355,13)</f>
        <v>0</v>
      </c>
      <c r="AW53" s="34">
        <f t="shared" si="90"/>
        <v>0</v>
      </c>
      <c r="AX53" s="34">
        <f t="shared" si="90"/>
        <v>0</v>
      </c>
      <c r="AY53" s="34">
        <f t="shared" si="90"/>
        <v>0</v>
      </c>
      <c r="AZ53" s="34">
        <f t="shared" si="90"/>
        <v>0</v>
      </c>
      <c r="BA53" s="34">
        <f t="shared" si="90"/>
        <v>0</v>
      </c>
      <c r="BB53" s="34">
        <f t="shared" si="90"/>
        <v>0</v>
      </c>
      <c r="BC53" s="34">
        <f t="shared" si="90"/>
        <v>0</v>
      </c>
      <c r="BD53" s="34">
        <f t="shared" si="90"/>
        <v>0</v>
      </c>
      <c r="BE53" s="34">
        <f t="shared" si="90"/>
        <v>0</v>
      </c>
      <c r="BF53" s="34">
        <f t="shared" si="90"/>
        <v>0</v>
      </c>
      <c r="BG53" s="34">
        <f t="shared" si="90"/>
        <v>0</v>
      </c>
      <c r="BH53" s="34">
        <f t="shared" si="90"/>
        <v>0</v>
      </c>
      <c r="BI53" s="34">
        <f t="shared" si="90"/>
        <v>0</v>
      </c>
      <c r="BJ53" s="34">
        <f t="shared" si="90"/>
        <v>0</v>
      </c>
      <c r="BK53" s="34">
        <f t="shared" si="90"/>
        <v>1</v>
      </c>
      <c r="BL53" s="34">
        <f t="shared" si="90"/>
        <v>1</v>
      </c>
      <c r="BM53" s="34">
        <f t="shared" si="90"/>
        <v>0</v>
      </c>
      <c r="BN53" s="34">
        <f t="shared" si="90"/>
        <v>0</v>
      </c>
      <c r="BO53" s="34">
        <f t="shared" si="90"/>
        <v>0</v>
      </c>
      <c r="BP53" s="34">
        <f t="shared" si="90"/>
        <v>0</v>
      </c>
      <c r="BQ53" s="34">
        <f t="shared" si="90"/>
        <v>0</v>
      </c>
      <c r="BR53" s="34">
        <f t="shared" si="90"/>
        <v>0</v>
      </c>
      <c r="BS53" s="34">
        <f t="shared" si="90"/>
        <v>0</v>
      </c>
      <c r="BT53" s="69">
        <f t="shared" si="84"/>
        <v>4</v>
      </c>
    </row>
    <row r="54" spans="1:72" ht="14.25" customHeight="1" x14ac:dyDescent="0.2">
      <c r="A54" s="8" t="s">
        <v>127</v>
      </c>
      <c r="B54" s="55">
        <v>51</v>
      </c>
      <c r="C54" s="79" t="s">
        <v>70</v>
      </c>
      <c r="D54" s="6" t="s">
        <v>71</v>
      </c>
      <c r="E54" s="6" t="s">
        <v>72</v>
      </c>
      <c r="F54" s="10">
        <v>18</v>
      </c>
      <c r="G54" s="7" t="s">
        <v>174</v>
      </c>
      <c r="H54" s="10">
        <v>1</v>
      </c>
      <c r="I54" s="10">
        <v>39</v>
      </c>
      <c r="J54" s="78" t="str">
        <f>VLOOKUP(I54,用途!$B$2:$C$48,2,1)</f>
        <v>(16)　イ</v>
      </c>
      <c r="K54" s="10">
        <v>0</v>
      </c>
      <c r="L54" s="10">
        <v>0</v>
      </c>
      <c r="M54" s="10">
        <v>0</v>
      </c>
      <c r="N54" s="6" t="s">
        <v>220</v>
      </c>
      <c r="O54" s="6">
        <v>0</v>
      </c>
      <c r="P54" s="10">
        <v>1</v>
      </c>
      <c r="Q54" s="6" t="s">
        <v>220</v>
      </c>
      <c r="R54" s="10">
        <v>1</v>
      </c>
      <c r="S54" s="10">
        <v>0</v>
      </c>
      <c r="T54" s="10">
        <v>0</v>
      </c>
      <c r="U54" s="10">
        <v>0</v>
      </c>
      <c r="V54" s="25"/>
      <c r="W54" s="33" t="s">
        <v>412</v>
      </c>
      <c r="X54" s="52" t="s">
        <v>430</v>
      </c>
      <c r="Y54" s="54">
        <f t="shared" ref="Y54:AL54" si="91">COUNTIFS($I$4:$I$355,Y$2,$O$4:$O$355,0,$F$4:$F$355,"&gt;=30",$F$4:$F$355,"&lt;=31",$L$4:$L$355,13,$R$4:$R$355,"&gt;=1",$R$4:$R$355,"&lt;=3")</f>
        <v>0</v>
      </c>
      <c r="Z54" s="34">
        <f t="shared" si="91"/>
        <v>0</v>
      </c>
      <c r="AA54" s="34">
        <f t="shared" si="91"/>
        <v>0</v>
      </c>
      <c r="AB54" s="34">
        <f t="shared" si="91"/>
        <v>0</v>
      </c>
      <c r="AC54" s="34">
        <f t="shared" si="91"/>
        <v>0</v>
      </c>
      <c r="AD54" s="34">
        <f t="shared" si="91"/>
        <v>0</v>
      </c>
      <c r="AE54" s="34">
        <f t="shared" si="91"/>
        <v>0</v>
      </c>
      <c r="AF54" s="34">
        <f t="shared" si="91"/>
        <v>0</v>
      </c>
      <c r="AG54" s="34">
        <f t="shared" si="91"/>
        <v>0</v>
      </c>
      <c r="AH54" s="34">
        <f t="shared" si="91"/>
        <v>0</v>
      </c>
      <c r="AI54" s="34">
        <f t="shared" si="91"/>
        <v>0</v>
      </c>
      <c r="AJ54" s="34">
        <f t="shared" si="91"/>
        <v>0</v>
      </c>
      <c r="AK54" s="34">
        <f t="shared" si="91"/>
        <v>0</v>
      </c>
      <c r="AL54" s="34">
        <f t="shared" si="91"/>
        <v>1</v>
      </c>
      <c r="AM54" s="34"/>
      <c r="AN54" s="34"/>
      <c r="AO54" s="34"/>
      <c r="AP54" s="34"/>
      <c r="AQ54" s="34">
        <f>COUNTIFS($I$4:$I$355,AQ$2,$O$4:$O$355,0,$F$4:$F$355,"&gt;=30",$F$4:$F$355,"&lt;=31",$L$4:$L$355,13,$R$4:$R$355,"&gt;=1",$R$4:$R$355,"&lt;=3")</f>
        <v>0</v>
      </c>
      <c r="AR54" s="34"/>
      <c r="AS54" s="34"/>
      <c r="AT54" s="34"/>
      <c r="AU54" s="34"/>
      <c r="AV54" s="34">
        <f t="shared" ref="AV54:BS54" si="92">COUNTIFS($I$4:$I$355,AV$2,$O$4:$O$355,0,$F$4:$F$355,"&gt;=30",$F$4:$F$355,"&lt;=31",$L$4:$L$355,13,$R$4:$R$355,"&gt;=1",$R$4:$R$355,"&lt;=3")</f>
        <v>0</v>
      </c>
      <c r="AW54" s="34">
        <f t="shared" si="92"/>
        <v>0</v>
      </c>
      <c r="AX54" s="34">
        <f t="shared" si="92"/>
        <v>0</v>
      </c>
      <c r="AY54" s="34">
        <f t="shared" si="92"/>
        <v>0</v>
      </c>
      <c r="AZ54" s="34">
        <f t="shared" si="92"/>
        <v>0</v>
      </c>
      <c r="BA54" s="34">
        <f t="shared" si="92"/>
        <v>0</v>
      </c>
      <c r="BB54" s="34">
        <f t="shared" si="92"/>
        <v>0</v>
      </c>
      <c r="BC54" s="34">
        <f t="shared" si="92"/>
        <v>0</v>
      </c>
      <c r="BD54" s="34">
        <f t="shared" si="92"/>
        <v>0</v>
      </c>
      <c r="BE54" s="34">
        <f t="shared" si="92"/>
        <v>0</v>
      </c>
      <c r="BF54" s="34">
        <f t="shared" si="92"/>
        <v>0</v>
      </c>
      <c r="BG54" s="34">
        <f t="shared" si="92"/>
        <v>0</v>
      </c>
      <c r="BH54" s="34">
        <f t="shared" si="92"/>
        <v>0</v>
      </c>
      <c r="BI54" s="34">
        <f t="shared" si="92"/>
        <v>0</v>
      </c>
      <c r="BJ54" s="34">
        <f t="shared" si="92"/>
        <v>0</v>
      </c>
      <c r="BK54" s="34">
        <f t="shared" si="92"/>
        <v>1</v>
      </c>
      <c r="BL54" s="34">
        <f t="shared" si="92"/>
        <v>1</v>
      </c>
      <c r="BM54" s="34">
        <f t="shared" si="92"/>
        <v>0</v>
      </c>
      <c r="BN54" s="34">
        <f t="shared" si="92"/>
        <v>0</v>
      </c>
      <c r="BO54" s="34">
        <f t="shared" si="92"/>
        <v>0</v>
      </c>
      <c r="BP54" s="34">
        <f t="shared" si="92"/>
        <v>0</v>
      </c>
      <c r="BQ54" s="34">
        <f t="shared" si="92"/>
        <v>0</v>
      </c>
      <c r="BR54" s="34">
        <f t="shared" si="92"/>
        <v>0</v>
      </c>
      <c r="BS54" s="34">
        <f t="shared" si="92"/>
        <v>0</v>
      </c>
      <c r="BT54" s="69">
        <f t="shared" si="84"/>
        <v>3</v>
      </c>
    </row>
    <row r="55" spans="1:72" ht="14.25" customHeight="1" x14ac:dyDescent="0.2">
      <c r="A55" s="8" t="s">
        <v>127</v>
      </c>
      <c r="B55" s="55">
        <v>52</v>
      </c>
      <c r="C55" s="79" t="s">
        <v>70</v>
      </c>
      <c r="D55" s="6" t="s">
        <v>71</v>
      </c>
      <c r="E55" s="6" t="s">
        <v>72</v>
      </c>
      <c r="F55" s="10">
        <v>30</v>
      </c>
      <c r="G55" s="7" t="s">
        <v>175</v>
      </c>
      <c r="H55" s="10">
        <v>1</v>
      </c>
      <c r="I55" s="10">
        <v>39</v>
      </c>
      <c r="J55" s="78" t="str">
        <f>VLOOKUP(I55,用途!$B$2:$C$48,2,1)</f>
        <v>(16)　イ</v>
      </c>
      <c r="K55" s="10">
        <v>0</v>
      </c>
      <c r="L55" s="10">
        <v>22</v>
      </c>
      <c r="M55" s="10">
        <v>0</v>
      </c>
      <c r="N55" s="6" t="s">
        <v>221</v>
      </c>
      <c r="O55" s="6">
        <v>0</v>
      </c>
      <c r="P55" s="10">
        <v>1</v>
      </c>
      <c r="Q55" s="6" t="s">
        <v>222</v>
      </c>
      <c r="R55" s="10">
        <v>2</v>
      </c>
      <c r="S55" s="10">
        <v>0</v>
      </c>
      <c r="T55" s="10">
        <v>0</v>
      </c>
      <c r="U55" s="10">
        <v>0</v>
      </c>
      <c r="V55" s="25"/>
      <c r="W55" s="54"/>
      <c r="X55" s="52">
        <v>14</v>
      </c>
      <c r="Y55" s="54">
        <f t="shared" ref="Y55:AL55" si="93">COUNTIFS($I$4:$I$355,Y$2,$O$4:$O$355,0,$F$4:$F$355,"&gt;=30",$F$4:$F$355,"&lt;=31",$L$4:$L$355,14)</f>
        <v>0</v>
      </c>
      <c r="Z55" s="34">
        <f t="shared" si="93"/>
        <v>0</v>
      </c>
      <c r="AA55" s="34">
        <f t="shared" si="93"/>
        <v>0</v>
      </c>
      <c r="AB55" s="34">
        <f t="shared" si="93"/>
        <v>0</v>
      </c>
      <c r="AC55" s="34">
        <f t="shared" si="93"/>
        <v>0</v>
      </c>
      <c r="AD55" s="34">
        <f t="shared" si="93"/>
        <v>0</v>
      </c>
      <c r="AE55" s="34">
        <f t="shared" si="93"/>
        <v>0</v>
      </c>
      <c r="AF55" s="34">
        <f t="shared" si="93"/>
        <v>0</v>
      </c>
      <c r="AG55" s="34">
        <f t="shared" si="93"/>
        <v>0</v>
      </c>
      <c r="AH55" s="34">
        <f t="shared" si="93"/>
        <v>0</v>
      </c>
      <c r="AI55" s="34">
        <f t="shared" si="93"/>
        <v>0</v>
      </c>
      <c r="AJ55" s="34">
        <f t="shared" si="93"/>
        <v>0</v>
      </c>
      <c r="AK55" s="34">
        <f t="shared" si="93"/>
        <v>0</v>
      </c>
      <c r="AL55" s="34">
        <f t="shared" si="93"/>
        <v>0</v>
      </c>
      <c r="AM55" s="34"/>
      <c r="AN55" s="34"/>
      <c r="AO55" s="34"/>
      <c r="AP55" s="34"/>
      <c r="AQ55" s="34">
        <f>COUNTIFS($I$4:$I$355,AQ$2,$O$4:$O$355,0,$F$4:$F$355,"&gt;=30",$F$4:$F$355,"&lt;=31",$L$4:$L$355,14)</f>
        <v>0</v>
      </c>
      <c r="AR55" s="34"/>
      <c r="AS55" s="34"/>
      <c r="AT55" s="34"/>
      <c r="AU55" s="34"/>
      <c r="AV55" s="34">
        <f t="shared" ref="AV55:BS55" si="94">COUNTIFS($I$4:$I$355,AV$2,$O$4:$O$355,0,$F$4:$F$355,"&gt;=30",$F$4:$F$355,"&lt;=31",$L$4:$L$355,14)</f>
        <v>0</v>
      </c>
      <c r="AW55" s="34">
        <f t="shared" si="94"/>
        <v>0</v>
      </c>
      <c r="AX55" s="34">
        <f t="shared" si="94"/>
        <v>0</v>
      </c>
      <c r="AY55" s="34">
        <f t="shared" si="94"/>
        <v>0</v>
      </c>
      <c r="AZ55" s="34">
        <f t="shared" si="94"/>
        <v>0</v>
      </c>
      <c r="BA55" s="34">
        <f t="shared" si="94"/>
        <v>0</v>
      </c>
      <c r="BB55" s="34">
        <f t="shared" si="94"/>
        <v>0</v>
      </c>
      <c r="BC55" s="34">
        <f t="shared" si="94"/>
        <v>0</v>
      </c>
      <c r="BD55" s="34">
        <f t="shared" si="94"/>
        <v>0</v>
      </c>
      <c r="BE55" s="34">
        <f t="shared" si="94"/>
        <v>0</v>
      </c>
      <c r="BF55" s="34">
        <f t="shared" si="94"/>
        <v>0</v>
      </c>
      <c r="BG55" s="34">
        <f t="shared" si="94"/>
        <v>0</v>
      </c>
      <c r="BH55" s="34">
        <f t="shared" si="94"/>
        <v>0</v>
      </c>
      <c r="BI55" s="34">
        <f t="shared" si="94"/>
        <v>0</v>
      </c>
      <c r="BJ55" s="34">
        <f t="shared" si="94"/>
        <v>0</v>
      </c>
      <c r="BK55" s="34">
        <f t="shared" si="94"/>
        <v>0</v>
      </c>
      <c r="BL55" s="34">
        <f t="shared" si="94"/>
        <v>0</v>
      </c>
      <c r="BM55" s="34">
        <f t="shared" si="94"/>
        <v>0</v>
      </c>
      <c r="BN55" s="34">
        <f t="shared" si="94"/>
        <v>0</v>
      </c>
      <c r="BO55" s="34">
        <f t="shared" si="94"/>
        <v>0</v>
      </c>
      <c r="BP55" s="34">
        <f t="shared" si="94"/>
        <v>0</v>
      </c>
      <c r="BQ55" s="34">
        <f t="shared" si="94"/>
        <v>0</v>
      </c>
      <c r="BR55" s="34">
        <f t="shared" si="94"/>
        <v>0</v>
      </c>
      <c r="BS55" s="34">
        <f t="shared" si="94"/>
        <v>0</v>
      </c>
      <c r="BT55" s="69">
        <f t="shared" si="84"/>
        <v>0</v>
      </c>
    </row>
    <row r="56" spans="1:72" ht="14.25" customHeight="1" x14ac:dyDescent="0.2">
      <c r="A56" s="8" t="s">
        <v>127</v>
      </c>
      <c r="B56" s="55">
        <v>53</v>
      </c>
      <c r="C56" s="79" t="s">
        <v>70</v>
      </c>
      <c r="D56" s="6" t="s">
        <v>71</v>
      </c>
      <c r="E56" s="6" t="s">
        <v>72</v>
      </c>
      <c r="F56" s="10">
        <v>30</v>
      </c>
      <c r="G56" s="7" t="s">
        <v>175</v>
      </c>
      <c r="H56" s="10">
        <v>1</v>
      </c>
      <c r="I56" s="10">
        <v>39</v>
      </c>
      <c r="J56" s="78" t="str">
        <f>VLOOKUP(I56,用途!$B$2:$C$48,2,1)</f>
        <v>(16)　イ</v>
      </c>
      <c r="K56" s="10">
        <v>0</v>
      </c>
      <c r="L56" s="10">
        <v>26</v>
      </c>
      <c r="M56" s="10">
        <v>0</v>
      </c>
      <c r="N56" s="6" t="s">
        <v>221</v>
      </c>
      <c r="O56" s="6">
        <v>0</v>
      </c>
      <c r="P56" s="10">
        <v>1</v>
      </c>
      <c r="Q56" s="6" t="s">
        <v>223</v>
      </c>
      <c r="R56" s="10">
        <v>2</v>
      </c>
      <c r="S56" s="10">
        <v>0</v>
      </c>
      <c r="T56" s="10">
        <v>0</v>
      </c>
      <c r="U56" s="10">
        <v>0</v>
      </c>
      <c r="V56" s="25"/>
      <c r="W56" s="33" t="s">
        <v>412</v>
      </c>
      <c r="X56" s="52"/>
      <c r="Y56" s="54">
        <f t="shared" ref="Y56:AL56" si="95">COUNTIFS($I$4:$I$355,Y$2,$O$4:$O$355,0,$F$4:$F$355,"&gt;=30",$F$4:$F$355,"&lt;=31",$L$4:$L$355,14,$R$4:$R$355,"&gt;=1",$R$4:$R$355,"&lt;=3")</f>
        <v>0</v>
      </c>
      <c r="Z56" s="34">
        <f t="shared" si="95"/>
        <v>0</v>
      </c>
      <c r="AA56" s="34">
        <f t="shared" si="95"/>
        <v>0</v>
      </c>
      <c r="AB56" s="34">
        <f t="shared" si="95"/>
        <v>0</v>
      </c>
      <c r="AC56" s="34">
        <f t="shared" si="95"/>
        <v>0</v>
      </c>
      <c r="AD56" s="34">
        <f t="shared" si="95"/>
        <v>0</v>
      </c>
      <c r="AE56" s="34">
        <f t="shared" si="95"/>
        <v>0</v>
      </c>
      <c r="AF56" s="34">
        <f t="shared" si="95"/>
        <v>0</v>
      </c>
      <c r="AG56" s="34">
        <f t="shared" si="95"/>
        <v>0</v>
      </c>
      <c r="AH56" s="34">
        <f t="shared" si="95"/>
        <v>0</v>
      </c>
      <c r="AI56" s="34">
        <f t="shared" si="95"/>
        <v>0</v>
      </c>
      <c r="AJ56" s="34">
        <f t="shared" si="95"/>
        <v>0</v>
      </c>
      <c r="AK56" s="34">
        <f t="shared" si="95"/>
        <v>0</v>
      </c>
      <c r="AL56" s="34">
        <f t="shared" si="95"/>
        <v>0</v>
      </c>
      <c r="AM56" s="34"/>
      <c r="AN56" s="34"/>
      <c r="AO56" s="34"/>
      <c r="AP56" s="34"/>
      <c r="AQ56" s="34">
        <f>COUNTIFS($I$4:$I$355,AQ$2,$O$4:$O$355,0,$F$4:$F$355,"&gt;=30",$F$4:$F$355,"&lt;=31",$L$4:$L$355,14,$R$4:$R$355,"&gt;=1",$R$4:$R$355,"&lt;=3")</f>
        <v>0</v>
      </c>
      <c r="AR56" s="34"/>
      <c r="AS56" s="34"/>
      <c r="AT56" s="34"/>
      <c r="AU56" s="34"/>
      <c r="AV56" s="34">
        <f t="shared" ref="AV56:BS56" si="96">COUNTIFS($I$4:$I$355,AV$2,$O$4:$O$355,0,$F$4:$F$355,"&gt;=30",$F$4:$F$355,"&lt;=31",$L$4:$L$355,14,$R$4:$R$355,"&gt;=1",$R$4:$R$355,"&lt;=3")</f>
        <v>0</v>
      </c>
      <c r="AW56" s="34">
        <f t="shared" si="96"/>
        <v>0</v>
      </c>
      <c r="AX56" s="34">
        <f t="shared" si="96"/>
        <v>0</v>
      </c>
      <c r="AY56" s="34">
        <f t="shared" si="96"/>
        <v>0</v>
      </c>
      <c r="AZ56" s="34">
        <f t="shared" si="96"/>
        <v>0</v>
      </c>
      <c r="BA56" s="34">
        <f t="shared" si="96"/>
        <v>0</v>
      </c>
      <c r="BB56" s="34">
        <f t="shared" si="96"/>
        <v>0</v>
      </c>
      <c r="BC56" s="34">
        <f t="shared" si="96"/>
        <v>0</v>
      </c>
      <c r="BD56" s="34">
        <f t="shared" si="96"/>
        <v>0</v>
      </c>
      <c r="BE56" s="34">
        <f t="shared" si="96"/>
        <v>0</v>
      </c>
      <c r="BF56" s="34">
        <f t="shared" si="96"/>
        <v>0</v>
      </c>
      <c r="BG56" s="34">
        <f t="shared" si="96"/>
        <v>0</v>
      </c>
      <c r="BH56" s="34">
        <f t="shared" si="96"/>
        <v>0</v>
      </c>
      <c r="BI56" s="34">
        <f t="shared" si="96"/>
        <v>0</v>
      </c>
      <c r="BJ56" s="34">
        <f t="shared" si="96"/>
        <v>0</v>
      </c>
      <c r="BK56" s="34">
        <f t="shared" si="96"/>
        <v>0</v>
      </c>
      <c r="BL56" s="34">
        <f t="shared" si="96"/>
        <v>0</v>
      </c>
      <c r="BM56" s="34">
        <f t="shared" si="96"/>
        <v>0</v>
      </c>
      <c r="BN56" s="34">
        <f t="shared" si="96"/>
        <v>0</v>
      </c>
      <c r="BO56" s="34">
        <f t="shared" si="96"/>
        <v>0</v>
      </c>
      <c r="BP56" s="34">
        <f t="shared" si="96"/>
        <v>0</v>
      </c>
      <c r="BQ56" s="34">
        <f t="shared" si="96"/>
        <v>0</v>
      </c>
      <c r="BR56" s="34">
        <f t="shared" si="96"/>
        <v>0</v>
      </c>
      <c r="BS56" s="34">
        <f t="shared" si="96"/>
        <v>0</v>
      </c>
      <c r="BT56" s="69">
        <f t="shared" si="84"/>
        <v>0</v>
      </c>
    </row>
    <row r="57" spans="1:72" ht="14.25" customHeight="1" x14ac:dyDescent="0.2">
      <c r="A57" s="8" t="s">
        <v>127</v>
      </c>
      <c r="B57" s="55">
        <v>54</v>
      </c>
      <c r="C57" s="79" t="s">
        <v>70</v>
      </c>
      <c r="D57" s="6" t="s">
        <v>71</v>
      </c>
      <c r="E57" s="6" t="s">
        <v>72</v>
      </c>
      <c r="F57" s="10">
        <v>30</v>
      </c>
      <c r="G57" s="7" t="s">
        <v>175</v>
      </c>
      <c r="H57" s="10">
        <v>1</v>
      </c>
      <c r="I57" s="10">
        <v>39</v>
      </c>
      <c r="J57" s="78" t="str">
        <f>VLOOKUP(I57,用途!$B$2:$C$48,2,1)</f>
        <v>(16)　イ</v>
      </c>
      <c r="K57" s="10">
        <v>0</v>
      </c>
      <c r="L57" s="10">
        <v>26</v>
      </c>
      <c r="M57" s="10">
        <v>0</v>
      </c>
      <c r="N57" s="6" t="s">
        <v>224</v>
      </c>
      <c r="O57" s="6">
        <v>0</v>
      </c>
      <c r="P57" s="10">
        <v>1</v>
      </c>
      <c r="Q57" s="6" t="s">
        <v>225</v>
      </c>
      <c r="R57" s="10">
        <v>1</v>
      </c>
      <c r="S57" s="10">
        <v>0</v>
      </c>
      <c r="T57" s="10">
        <v>0</v>
      </c>
      <c r="U57" s="10">
        <v>0</v>
      </c>
      <c r="V57" s="25"/>
      <c r="W57" s="54"/>
      <c r="X57" s="52">
        <v>15</v>
      </c>
      <c r="Y57" s="54">
        <f t="shared" ref="Y57:AL57" si="97">COUNTIFS($I$4:$I$355,Y$2,$O$4:$O$355,0,$F$4:$F$355,"&gt;=30",$F$4:$F$355,"&lt;=31",$L$4:$L$355,15)</f>
        <v>0</v>
      </c>
      <c r="Z57" s="34">
        <f t="shared" si="97"/>
        <v>0</v>
      </c>
      <c r="AA57" s="34">
        <f t="shared" si="97"/>
        <v>0</v>
      </c>
      <c r="AB57" s="34">
        <f t="shared" si="97"/>
        <v>0</v>
      </c>
      <c r="AC57" s="34">
        <f t="shared" si="97"/>
        <v>0</v>
      </c>
      <c r="AD57" s="34">
        <f t="shared" si="97"/>
        <v>0</v>
      </c>
      <c r="AE57" s="34">
        <f t="shared" si="97"/>
        <v>0</v>
      </c>
      <c r="AF57" s="34">
        <f t="shared" si="97"/>
        <v>0</v>
      </c>
      <c r="AG57" s="34">
        <f t="shared" si="97"/>
        <v>0</v>
      </c>
      <c r="AH57" s="34">
        <f t="shared" si="97"/>
        <v>0</v>
      </c>
      <c r="AI57" s="34">
        <f t="shared" si="97"/>
        <v>0</v>
      </c>
      <c r="AJ57" s="34">
        <f t="shared" si="97"/>
        <v>0</v>
      </c>
      <c r="AK57" s="34">
        <f t="shared" si="97"/>
        <v>0</v>
      </c>
      <c r="AL57" s="34">
        <f t="shared" si="97"/>
        <v>0</v>
      </c>
      <c r="AM57" s="34"/>
      <c r="AN57" s="34"/>
      <c r="AO57" s="34"/>
      <c r="AP57" s="34"/>
      <c r="AQ57" s="34">
        <f>COUNTIFS($I$4:$I$355,AQ$2,$O$4:$O$355,0,$F$4:$F$355,"&gt;=30",$F$4:$F$355,"&lt;=31",$L$4:$L$355,15)</f>
        <v>0</v>
      </c>
      <c r="AR57" s="34"/>
      <c r="AS57" s="34"/>
      <c r="AT57" s="34"/>
      <c r="AU57" s="34"/>
      <c r="AV57" s="34">
        <f t="shared" ref="AV57:BS57" si="98">COUNTIFS($I$4:$I$355,AV$2,$O$4:$O$355,0,$F$4:$F$355,"&gt;=30",$F$4:$F$355,"&lt;=31",$L$4:$L$355,15)</f>
        <v>0</v>
      </c>
      <c r="AW57" s="34">
        <f t="shared" si="98"/>
        <v>0</v>
      </c>
      <c r="AX57" s="34">
        <f t="shared" si="98"/>
        <v>0</v>
      </c>
      <c r="AY57" s="34">
        <f t="shared" si="98"/>
        <v>0</v>
      </c>
      <c r="AZ57" s="34">
        <f t="shared" si="98"/>
        <v>0</v>
      </c>
      <c r="BA57" s="34">
        <f t="shared" si="98"/>
        <v>0</v>
      </c>
      <c r="BB57" s="34">
        <f t="shared" si="98"/>
        <v>0</v>
      </c>
      <c r="BC57" s="34">
        <f t="shared" si="98"/>
        <v>0</v>
      </c>
      <c r="BD57" s="34">
        <f t="shared" si="98"/>
        <v>0</v>
      </c>
      <c r="BE57" s="34">
        <f t="shared" si="98"/>
        <v>0</v>
      </c>
      <c r="BF57" s="34">
        <f t="shared" si="98"/>
        <v>0</v>
      </c>
      <c r="BG57" s="34">
        <f t="shared" si="98"/>
        <v>0</v>
      </c>
      <c r="BH57" s="34">
        <f t="shared" si="98"/>
        <v>0</v>
      </c>
      <c r="BI57" s="34">
        <f t="shared" si="98"/>
        <v>0</v>
      </c>
      <c r="BJ57" s="34">
        <f t="shared" si="98"/>
        <v>0</v>
      </c>
      <c r="BK57" s="34">
        <f t="shared" si="98"/>
        <v>0</v>
      </c>
      <c r="BL57" s="34">
        <f t="shared" si="98"/>
        <v>0</v>
      </c>
      <c r="BM57" s="34">
        <f t="shared" si="98"/>
        <v>0</v>
      </c>
      <c r="BN57" s="34">
        <f t="shared" si="98"/>
        <v>0</v>
      </c>
      <c r="BO57" s="34">
        <f t="shared" si="98"/>
        <v>0</v>
      </c>
      <c r="BP57" s="34">
        <f t="shared" si="98"/>
        <v>0</v>
      </c>
      <c r="BQ57" s="34">
        <f t="shared" si="98"/>
        <v>0</v>
      </c>
      <c r="BR57" s="34">
        <f t="shared" si="98"/>
        <v>0</v>
      </c>
      <c r="BS57" s="34">
        <f t="shared" si="98"/>
        <v>0</v>
      </c>
      <c r="BT57" s="69">
        <f t="shared" si="84"/>
        <v>0</v>
      </c>
    </row>
    <row r="58" spans="1:72" ht="14.25" customHeight="1" x14ac:dyDescent="0.2">
      <c r="A58" s="8" t="s">
        <v>127</v>
      </c>
      <c r="B58" s="55">
        <v>55</v>
      </c>
      <c r="C58" s="79" t="s">
        <v>70</v>
      </c>
      <c r="D58" s="6" t="s">
        <v>71</v>
      </c>
      <c r="E58" s="6" t="s">
        <v>72</v>
      </c>
      <c r="F58" s="10">
        <v>30</v>
      </c>
      <c r="G58" s="7" t="s">
        <v>175</v>
      </c>
      <c r="H58" s="10">
        <v>1</v>
      </c>
      <c r="I58" s="10">
        <v>39</v>
      </c>
      <c r="J58" s="78" t="str">
        <f>VLOOKUP(I58,用途!$B$2:$C$48,2,1)</f>
        <v>(16)　イ</v>
      </c>
      <c r="K58" s="10">
        <v>0</v>
      </c>
      <c r="L58" s="10">
        <v>26</v>
      </c>
      <c r="M58" s="10">
        <v>0</v>
      </c>
      <c r="N58" s="6" t="s">
        <v>224</v>
      </c>
      <c r="O58" s="6">
        <v>0</v>
      </c>
      <c r="P58" s="10">
        <v>1</v>
      </c>
      <c r="Q58" s="6" t="s">
        <v>225</v>
      </c>
      <c r="R58" s="10">
        <v>1</v>
      </c>
      <c r="S58" s="10">
        <v>0</v>
      </c>
      <c r="T58" s="10">
        <v>0</v>
      </c>
      <c r="U58" s="10">
        <v>0</v>
      </c>
      <c r="V58" s="25"/>
      <c r="W58" s="33" t="s">
        <v>412</v>
      </c>
      <c r="X58" s="52"/>
      <c r="Y58" s="54">
        <f t="shared" ref="Y58:AL58" si="99">COUNTIFS($I$4:$I$355,Y$2,$O$4:$O$355,0,$F$4:$F$355,"&gt;=30",$F$4:$F$355,"&lt;=31",$L$4:$L$355,15,$R$4:$R$355,"&gt;=1",$R$4:$R$355,"&lt;=3")</f>
        <v>0</v>
      </c>
      <c r="Z58" s="34">
        <f t="shared" si="99"/>
        <v>0</v>
      </c>
      <c r="AA58" s="34">
        <f t="shared" si="99"/>
        <v>0</v>
      </c>
      <c r="AB58" s="34">
        <f t="shared" si="99"/>
        <v>0</v>
      </c>
      <c r="AC58" s="34">
        <f t="shared" si="99"/>
        <v>0</v>
      </c>
      <c r="AD58" s="34">
        <f t="shared" si="99"/>
        <v>0</v>
      </c>
      <c r="AE58" s="34">
        <f t="shared" si="99"/>
        <v>0</v>
      </c>
      <c r="AF58" s="34">
        <f t="shared" si="99"/>
        <v>0</v>
      </c>
      <c r="AG58" s="34">
        <f t="shared" si="99"/>
        <v>0</v>
      </c>
      <c r="AH58" s="34">
        <f t="shared" si="99"/>
        <v>0</v>
      </c>
      <c r="AI58" s="34">
        <f t="shared" si="99"/>
        <v>0</v>
      </c>
      <c r="AJ58" s="34">
        <f t="shared" si="99"/>
        <v>0</v>
      </c>
      <c r="AK58" s="34">
        <f t="shared" si="99"/>
        <v>0</v>
      </c>
      <c r="AL58" s="34">
        <f t="shared" si="99"/>
        <v>0</v>
      </c>
      <c r="AM58" s="34"/>
      <c r="AN58" s="34"/>
      <c r="AO58" s="34"/>
      <c r="AP58" s="34"/>
      <c r="AQ58" s="34">
        <f>COUNTIFS($I$4:$I$355,AQ$2,$O$4:$O$355,0,$F$4:$F$355,"&gt;=30",$F$4:$F$355,"&lt;=31",$L$4:$L$355,15,$R$4:$R$355,"&gt;=1",$R$4:$R$355,"&lt;=3")</f>
        <v>0</v>
      </c>
      <c r="AR58" s="34"/>
      <c r="AS58" s="34"/>
      <c r="AT58" s="34"/>
      <c r="AU58" s="34"/>
      <c r="AV58" s="34">
        <f t="shared" ref="AV58:BS58" si="100">COUNTIFS($I$4:$I$355,AV$2,$O$4:$O$355,0,$F$4:$F$355,"&gt;=30",$F$4:$F$355,"&lt;=31",$L$4:$L$355,15,$R$4:$R$355,"&gt;=1",$R$4:$R$355,"&lt;=3")</f>
        <v>0</v>
      </c>
      <c r="AW58" s="34">
        <f t="shared" si="100"/>
        <v>0</v>
      </c>
      <c r="AX58" s="34">
        <f t="shared" si="100"/>
        <v>0</v>
      </c>
      <c r="AY58" s="34">
        <f t="shared" si="100"/>
        <v>0</v>
      </c>
      <c r="AZ58" s="34">
        <f t="shared" si="100"/>
        <v>0</v>
      </c>
      <c r="BA58" s="34">
        <f t="shared" si="100"/>
        <v>0</v>
      </c>
      <c r="BB58" s="34">
        <f t="shared" si="100"/>
        <v>0</v>
      </c>
      <c r="BC58" s="34">
        <f t="shared" si="100"/>
        <v>0</v>
      </c>
      <c r="BD58" s="34">
        <f t="shared" si="100"/>
        <v>0</v>
      </c>
      <c r="BE58" s="34">
        <f t="shared" si="100"/>
        <v>0</v>
      </c>
      <c r="BF58" s="34">
        <f t="shared" si="100"/>
        <v>0</v>
      </c>
      <c r="BG58" s="34">
        <f t="shared" si="100"/>
        <v>0</v>
      </c>
      <c r="BH58" s="34">
        <f t="shared" si="100"/>
        <v>0</v>
      </c>
      <c r="BI58" s="34">
        <f t="shared" si="100"/>
        <v>0</v>
      </c>
      <c r="BJ58" s="34">
        <f t="shared" si="100"/>
        <v>0</v>
      </c>
      <c r="BK58" s="34">
        <f t="shared" si="100"/>
        <v>0</v>
      </c>
      <c r="BL58" s="34">
        <f t="shared" si="100"/>
        <v>0</v>
      </c>
      <c r="BM58" s="34">
        <f t="shared" si="100"/>
        <v>0</v>
      </c>
      <c r="BN58" s="34">
        <f t="shared" si="100"/>
        <v>0</v>
      </c>
      <c r="BO58" s="34">
        <f t="shared" si="100"/>
        <v>0</v>
      </c>
      <c r="BP58" s="34">
        <f t="shared" si="100"/>
        <v>0</v>
      </c>
      <c r="BQ58" s="34">
        <f t="shared" si="100"/>
        <v>0</v>
      </c>
      <c r="BR58" s="34">
        <f t="shared" si="100"/>
        <v>0</v>
      </c>
      <c r="BS58" s="34">
        <f t="shared" si="100"/>
        <v>0</v>
      </c>
      <c r="BT58" s="69">
        <f t="shared" si="84"/>
        <v>0</v>
      </c>
    </row>
    <row r="59" spans="1:72" ht="14.25" customHeight="1" x14ac:dyDescent="0.2">
      <c r="A59" s="8" t="s">
        <v>127</v>
      </c>
      <c r="B59" s="55">
        <v>56</v>
      </c>
      <c r="C59" s="79" t="s">
        <v>70</v>
      </c>
      <c r="D59" s="6" t="s">
        <v>71</v>
      </c>
      <c r="E59" s="6" t="s">
        <v>72</v>
      </c>
      <c r="F59" s="10">
        <v>30</v>
      </c>
      <c r="G59" s="7" t="s">
        <v>175</v>
      </c>
      <c r="H59" s="10">
        <v>1</v>
      </c>
      <c r="I59" s="10">
        <v>39</v>
      </c>
      <c r="J59" s="78" t="str">
        <f>VLOOKUP(I59,用途!$B$2:$C$48,2,1)</f>
        <v>(16)　イ</v>
      </c>
      <c r="K59" s="10">
        <v>0</v>
      </c>
      <c r="L59" s="10">
        <v>26</v>
      </c>
      <c r="M59" s="10">
        <v>0</v>
      </c>
      <c r="N59" s="6" t="s">
        <v>224</v>
      </c>
      <c r="O59" s="6">
        <v>0</v>
      </c>
      <c r="P59" s="10">
        <v>1</v>
      </c>
      <c r="Q59" s="6" t="s">
        <v>225</v>
      </c>
      <c r="R59" s="10">
        <v>1</v>
      </c>
      <c r="S59" s="10">
        <v>0</v>
      </c>
      <c r="T59" s="10">
        <v>0</v>
      </c>
      <c r="U59" s="10">
        <v>0</v>
      </c>
      <c r="V59" s="25"/>
      <c r="W59" s="54"/>
      <c r="X59" s="52">
        <v>16</v>
      </c>
      <c r="Y59" s="54">
        <f t="shared" ref="Y59:AL59" si="101">COUNTIFS($I$4:$I$355,Y$2,$O$4:$O$355,0,$F$4:$F$355,"&gt;=30",$F$4:$F$355,"&lt;=31",$L$4:$L$355,16)</f>
        <v>0</v>
      </c>
      <c r="Z59" s="34">
        <f t="shared" si="101"/>
        <v>0</v>
      </c>
      <c r="AA59" s="34">
        <f t="shared" si="101"/>
        <v>0</v>
      </c>
      <c r="AB59" s="34">
        <f t="shared" si="101"/>
        <v>0</v>
      </c>
      <c r="AC59" s="34">
        <f t="shared" si="101"/>
        <v>0</v>
      </c>
      <c r="AD59" s="34">
        <f t="shared" si="101"/>
        <v>0</v>
      </c>
      <c r="AE59" s="34">
        <f t="shared" si="101"/>
        <v>0</v>
      </c>
      <c r="AF59" s="34">
        <f t="shared" si="101"/>
        <v>0</v>
      </c>
      <c r="AG59" s="34">
        <f t="shared" si="101"/>
        <v>0</v>
      </c>
      <c r="AH59" s="34">
        <f t="shared" si="101"/>
        <v>0</v>
      </c>
      <c r="AI59" s="34">
        <f t="shared" si="101"/>
        <v>0</v>
      </c>
      <c r="AJ59" s="34">
        <f t="shared" si="101"/>
        <v>0</v>
      </c>
      <c r="AK59" s="34">
        <f t="shared" si="101"/>
        <v>0</v>
      </c>
      <c r="AL59" s="34">
        <f t="shared" si="101"/>
        <v>0</v>
      </c>
      <c r="AM59" s="34"/>
      <c r="AN59" s="34"/>
      <c r="AO59" s="34"/>
      <c r="AP59" s="34"/>
      <c r="AQ59" s="34">
        <f>COUNTIFS($I$4:$I$355,AQ$2,$O$4:$O$355,0,$F$4:$F$355,"&gt;=30",$F$4:$F$355,"&lt;=31",$L$4:$L$355,16)</f>
        <v>0</v>
      </c>
      <c r="AR59" s="34"/>
      <c r="AS59" s="34"/>
      <c r="AT59" s="34"/>
      <c r="AU59" s="34"/>
      <c r="AV59" s="34">
        <f t="shared" ref="AV59:BS59" si="102">COUNTIFS($I$4:$I$355,AV$2,$O$4:$O$355,0,$F$4:$F$355,"&gt;=30",$F$4:$F$355,"&lt;=31",$L$4:$L$355,16)</f>
        <v>0</v>
      </c>
      <c r="AW59" s="34">
        <f t="shared" si="102"/>
        <v>0</v>
      </c>
      <c r="AX59" s="34">
        <f t="shared" si="102"/>
        <v>0</v>
      </c>
      <c r="AY59" s="34">
        <f t="shared" si="102"/>
        <v>0</v>
      </c>
      <c r="AZ59" s="34">
        <f t="shared" si="102"/>
        <v>0</v>
      </c>
      <c r="BA59" s="34">
        <f t="shared" si="102"/>
        <v>0</v>
      </c>
      <c r="BB59" s="34">
        <f t="shared" si="102"/>
        <v>0</v>
      </c>
      <c r="BC59" s="34">
        <f t="shared" si="102"/>
        <v>0</v>
      </c>
      <c r="BD59" s="34">
        <f t="shared" si="102"/>
        <v>0</v>
      </c>
      <c r="BE59" s="34">
        <f t="shared" si="102"/>
        <v>0</v>
      </c>
      <c r="BF59" s="34">
        <f t="shared" si="102"/>
        <v>0</v>
      </c>
      <c r="BG59" s="34">
        <f t="shared" si="102"/>
        <v>0</v>
      </c>
      <c r="BH59" s="34">
        <f t="shared" si="102"/>
        <v>0</v>
      </c>
      <c r="BI59" s="34">
        <f t="shared" si="102"/>
        <v>0</v>
      </c>
      <c r="BJ59" s="34">
        <f t="shared" si="102"/>
        <v>0</v>
      </c>
      <c r="BK59" s="34">
        <f t="shared" si="102"/>
        <v>0</v>
      </c>
      <c r="BL59" s="34">
        <f t="shared" si="102"/>
        <v>1</v>
      </c>
      <c r="BM59" s="34">
        <f t="shared" si="102"/>
        <v>0</v>
      </c>
      <c r="BN59" s="34">
        <f t="shared" si="102"/>
        <v>0</v>
      </c>
      <c r="BO59" s="34">
        <f t="shared" si="102"/>
        <v>0</v>
      </c>
      <c r="BP59" s="34">
        <f t="shared" si="102"/>
        <v>0</v>
      </c>
      <c r="BQ59" s="34">
        <f t="shared" si="102"/>
        <v>0</v>
      </c>
      <c r="BR59" s="34">
        <f t="shared" si="102"/>
        <v>0</v>
      </c>
      <c r="BS59" s="34">
        <f t="shared" si="102"/>
        <v>0</v>
      </c>
      <c r="BT59" s="69">
        <f t="shared" si="84"/>
        <v>1</v>
      </c>
    </row>
    <row r="60" spans="1:72" ht="14.25" customHeight="1" x14ac:dyDescent="0.2">
      <c r="A60" s="8" t="s">
        <v>127</v>
      </c>
      <c r="B60" s="55">
        <v>57</v>
      </c>
      <c r="C60" s="79" t="s">
        <v>70</v>
      </c>
      <c r="D60" s="6" t="s">
        <v>71</v>
      </c>
      <c r="E60" s="6" t="s">
        <v>72</v>
      </c>
      <c r="F60" s="10">
        <v>20</v>
      </c>
      <c r="G60" s="7" t="s">
        <v>178</v>
      </c>
      <c r="H60" s="10">
        <v>1</v>
      </c>
      <c r="I60" s="10">
        <v>39</v>
      </c>
      <c r="J60" s="78" t="str">
        <f>VLOOKUP(I60,用途!$B$2:$C$48,2,1)</f>
        <v>(16)　イ</v>
      </c>
      <c r="K60" s="10">
        <v>0</v>
      </c>
      <c r="L60" s="10">
        <v>0</v>
      </c>
      <c r="M60" s="10">
        <v>0</v>
      </c>
      <c r="N60" s="6" t="s">
        <v>224</v>
      </c>
      <c r="O60" s="6">
        <v>0</v>
      </c>
      <c r="P60" s="10">
        <v>1</v>
      </c>
      <c r="Q60" s="6" t="s">
        <v>225</v>
      </c>
      <c r="R60" s="10">
        <v>1</v>
      </c>
      <c r="S60" s="10">
        <v>0</v>
      </c>
      <c r="T60" s="10">
        <v>0</v>
      </c>
      <c r="U60" s="10">
        <v>0</v>
      </c>
      <c r="V60" s="25"/>
      <c r="W60" s="33" t="s">
        <v>412</v>
      </c>
      <c r="X60" s="52"/>
      <c r="Y60" s="54">
        <f t="shared" ref="Y60:AL60" si="103">COUNTIFS($I$4:$I$355,Y$2,$O$4:$O$355,0,$F$4:$F$355,"&gt;=30",$F$4:$F$355,"&lt;=31",$L$4:$L$355,16,$R$4:$R$355,"&gt;=1",$R$4:$R$355,"&lt;=3")</f>
        <v>0</v>
      </c>
      <c r="Z60" s="34">
        <f t="shared" si="103"/>
        <v>0</v>
      </c>
      <c r="AA60" s="34">
        <f t="shared" si="103"/>
        <v>0</v>
      </c>
      <c r="AB60" s="34">
        <f t="shared" si="103"/>
        <v>0</v>
      </c>
      <c r="AC60" s="34">
        <f t="shared" si="103"/>
        <v>0</v>
      </c>
      <c r="AD60" s="34">
        <f t="shared" si="103"/>
        <v>0</v>
      </c>
      <c r="AE60" s="34">
        <f t="shared" si="103"/>
        <v>0</v>
      </c>
      <c r="AF60" s="34">
        <f t="shared" si="103"/>
        <v>0</v>
      </c>
      <c r="AG60" s="34">
        <f t="shared" si="103"/>
        <v>0</v>
      </c>
      <c r="AH60" s="34">
        <f t="shared" si="103"/>
        <v>0</v>
      </c>
      <c r="AI60" s="34">
        <f t="shared" si="103"/>
        <v>0</v>
      </c>
      <c r="AJ60" s="34">
        <f t="shared" si="103"/>
        <v>0</v>
      </c>
      <c r="AK60" s="34">
        <f t="shared" si="103"/>
        <v>0</v>
      </c>
      <c r="AL60" s="34">
        <f t="shared" si="103"/>
        <v>0</v>
      </c>
      <c r="AM60" s="34"/>
      <c r="AN60" s="34"/>
      <c r="AO60" s="34"/>
      <c r="AP60" s="34"/>
      <c r="AQ60" s="34">
        <f>COUNTIFS($I$4:$I$355,AQ$2,$O$4:$O$355,0,$F$4:$F$355,"&gt;=30",$F$4:$F$355,"&lt;=31",$L$4:$L$355,16,$R$4:$R$355,"&gt;=1",$R$4:$R$355,"&lt;=3")</f>
        <v>0</v>
      </c>
      <c r="AR60" s="34"/>
      <c r="AS60" s="34"/>
      <c r="AT60" s="34"/>
      <c r="AU60" s="34"/>
      <c r="AV60" s="34">
        <f t="shared" ref="AV60:BS60" si="104">COUNTIFS($I$4:$I$355,AV$2,$O$4:$O$355,0,$F$4:$F$355,"&gt;=30",$F$4:$F$355,"&lt;=31",$L$4:$L$355,16,$R$4:$R$355,"&gt;=1",$R$4:$R$355,"&lt;=3")</f>
        <v>0</v>
      </c>
      <c r="AW60" s="34">
        <f t="shared" si="104"/>
        <v>0</v>
      </c>
      <c r="AX60" s="34">
        <f t="shared" si="104"/>
        <v>0</v>
      </c>
      <c r="AY60" s="34">
        <f t="shared" si="104"/>
        <v>0</v>
      </c>
      <c r="AZ60" s="34">
        <f t="shared" si="104"/>
        <v>0</v>
      </c>
      <c r="BA60" s="34">
        <f t="shared" si="104"/>
        <v>0</v>
      </c>
      <c r="BB60" s="34">
        <f t="shared" si="104"/>
        <v>0</v>
      </c>
      <c r="BC60" s="34">
        <f t="shared" si="104"/>
        <v>0</v>
      </c>
      <c r="BD60" s="34">
        <f t="shared" si="104"/>
        <v>0</v>
      </c>
      <c r="BE60" s="34">
        <f t="shared" si="104"/>
        <v>0</v>
      </c>
      <c r="BF60" s="34">
        <f t="shared" si="104"/>
        <v>0</v>
      </c>
      <c r="BG60" s="34">
        <f t="shared" si="104"/>
        <v>0</v>
      </c>
      <c r="BH60" s="34">
        <f t="shared" si="104"/>
        <v>0</v>
      </c>
      <c r="BI60" s="34">
        <f t="shared" si="104"/>
        <v>0</v>
      </c>
      <c r="BJ60" s="34">
        <f t="shared" si="104"/>
        <v>0</v>
      </c>
      <c r="BK60" s="34">
        <f t="shared" si="104"/>
        <v>0</v>
      </c>
      <c r="BL60" s="34">
        <f t="shared" si="104"/>
        <v>1</v>
      </c>
      <c r="BM60" s="34">
        <f t="shared" si="104"/>
        <v>0</v>
      </c>
      <c r="BN60" s="34">
        <f t="shared" si="104"/>
        <v>0</v>
      </c>
      <c r="BO60" s="34">
        <f t="shared" si="104"/>
        <v>0</v>
      </c>
      <c r="BP60" s="34">
        <f t="shared" si="104"/>
        <v>0</v>
      </c>
      <c r="BQ60" s="34">
        <f t="shared" si="104"/>
        <v>0</v>
      </c>
      <c r="BR60" s="34">
        <f t="shared" si="104"/>
        <v>0</v>
      </c>
      <c r="BS60" s="34">
        <f t="shared" si="104"/>
        <v>0</v>
      </c>
      <c r="BT60" s="69">
        <f t="shared" si="84"/>
        <v>1</v>
      </c>
    </row>
    <row r="61" spans="1:72" ht="14.25" customHeight="1" x14ac:dyDescent="0.2">
      <c r="A61" s="8" t="s">
        <v>127</v>
      </c>
      <c r="B61" s="55">
        <v>58</v>
      </c>
      <c r="C61" s="79" t="s">
        <v>70</v>
      </c>
      <c r="D61" s="6" t="s">
        <v>71</v>
      </c>
      <c r="E61" s="6" t="s">
        <v>72</v>
      </c>
      <c r="F61" s="10">
        <v>20</v>
      </c>
      <c r="G61" s="7" t="s">
        <v>178</v>
      </c>
      <c r="H61" s="10">
        <v>1</v>
      </c>
      <c r="I61" s="10">
        <v>39</v>
      </c>
      <c r="J61" s="78" t="str">
        <f>VLOOKUP(I61,用途!$B$2:$C$48,2,1)</f>
        <v>(16)　イ</v>
      </c>
      <c r="K61" s="10">
        <v>0</v>
      </c>
      <c r="L61" s="10">
        <v>0</v>
      </c>
      <c r="M61" s="10">
        <v>0</v>
      </c>
      <c r="N61" s="6" t="s">
        <v>224</v>
      </c>
      <c r="O61" s="6">
        <v>0</v>
      </c>
      <c r="P61" s="10">
        <v>1</v>
      </c>
      <c r="Q61" s="6" t="s">
        <v>225</v>
      </c>
      <c r="R61" s="10">
        <v>1</v>
      </c>
      <c r="S61" s="10">
        <v>0</v>
      </c>
      <c r="T61" s="10">
        <v>0</v>
      </c>
      <c r="U61" s="10">
        <v>0</v>
      </c>
      <c r="V61" s="25"/>
      <c r="W61" s="54"/>
      <c r="X61" s="52">
        <v>17</v>
      </c>
      <c r="Y61" s="54">
        <f t="shared" ref="Y61:AL61" si="105">COUNTIFS($I$4:$I$355,Y$2,$O$4:$O$355,0,$F$4:$F$355,"&gt;=30",$F$4:$F$355,"&lt;=31",$L$4:$L$355,17)</f>
        <v>0</v>
      </c>
      <c r="Z61" s="34">
        <f t="shared" si="105"/>
        <v>0</v>
      </c>
      <c r="AA61" s="34">
        <f t="shared" si="105"/>
        <v>0</v>
      </c>
      <c r="AB61" s="34">
        <f t="shared" si="105"/>
        <v>0</v>
      </c>
      <c r="AC61" s="34">
        <f t="shared" si="105"/>
        <v>0</v>
      </c>
      <c r="AD61" s="34">
        <f t="shared" si="105"/>
        <v>0</v>
      </c>
      <c r="AE61" s="34">
        <f t="shared" si="105"/>
        <v>0</v>
      </c>
      <c r="AF61" s="34">
        <f t="shared" si="105"/>
        <v>0</v>
      </c>
      <c r="AG61" s="34">
        <f t="shared" si="105"/>
        <v>0</v>
      </c>
      <c r="AH61" s="34">
        <f t="shared" si="105"/>
        <v>0</v>
      </c>
      <c r="AI61" s="34">
        <f t="shared" si="105"/>
        <v>0</v>
      </c>
      <c r="AJ61" s="34">
        <f t="shared" si="105"/>
        <v>0</v>
      </c>
      <c r="AK61" s="34">
        <f t="shared" si="105"/>
        <v>0</v>
      </c>
      <c r="AL61" s="34">
        <f t="shared" si="105"/>
        <v>0</v>
      </c>
      <c r="AM61" s="34"/>
      <c r="AN61" s="34"/>
      <c r="AO61" s="34"/>
      <c r="AP61" s="34"/>
      <c r="AQ61" s="34">
        <f>COUNTIFS($I$4:$I$355,AQ$2,$O$4:$O$355,0,$F$4:$F$355,"&gt;=30",$F$4:$F$355,"&lt;=31",$L$4:$L$355,17)</f>
        <v>0</v>
      </c>
      <c r="AR61" s="34"/>
      <c r="AS61" s="34"/>
      <c r="AT61" s="34"/>
      <c r="AU61" s="34"/>
      <c r="AV61" s="34">
        <f t="shared" ref="AV61:BS61" si="106">COUNTIFS($I$4:$I$355,AV$2,$O$4:$O$355,0,$F$4:$F$355,"&gt;=30",$F$4:$F$355,"&lt;=31",$L$4:$L$355,17)</f>
        <v>0</v>
      </c>
      <c r="AW61" s="34">
        <f t="shared" si="106"/>
        <v>0</v>
      </c>
      <c r="AX61" s="34">
        <f t="shared" si="106"/>
        <v>0</v>
      </c>
      <c r="AY61" s="34">
        <f t="shared" si="106"/>
        <v>0</v>
      </c>
      <c r="AZ61" s="34">
        <f t="shared" si="106"/>
        <v>0</v>
      </c>
      <c r="BA61" s="34">
        <f t="shared" si="106"/>
        <v>0</v>
      </c>
      <c r="BB61" s="34">
        <f t="shared" si="106"/>
        <v>0</v>
      </c>
      <c r="BC61" s="34">
        <f t="shared" si="106"/>
        <v>0</v>
      </c>
      <c r="BD61" s="34">
        <f t="shared" si="106"/>
        <v>0</v>
      </c>
      <c r="BE61" s="34">
        <f t="shared" si="106"/>
        <v>0</v>
      </c>
      <c r="BF61" s="34">
        <f t="shared" si="106"/>
        <v>0</v>
      </c>
      <c r="BG61" s="34">
        <f t="shared" si="106"/>
        <v>0</v>
      </c>
      <c r="BH61" s="34">
        <f t="shared" si="106"/>
        <v>0</v>
      </c>
      <c r="BI61" s="34">
        <f t="shared" si="106"/>
        <v>0</v>
      </c>
      <c r="BJ61" s="34">
        <f t="shared" si="106"/>
        <v>0</v>
      </c>
      <c r="BK61" s="34">
        <f t="shared" si="106"/>
        <v>0</v>
      </c>
      <c r="BL61" s="34">
        <f t="shared" si="106"/>
        <v>0</v>
      </c>
      <c r="BM61" s="34">
        <f t="shared" si="106"/>
        <v>0</v>
      </c>
      <c r="BN61" s="34">
        <f t="shared" si="106"/>
        <v>0</v>
      </c>
      <c r="BO61" s="34">
        <f t="shared" si="106"/>
        <v>0</v>
      </c>
      <c r="BP61" s="34">
        <f t="shared" si="106"/>
        <v>0</v>
      </c>
      <c r="BQ61" s="34">
        <f t="shared" si="106"/>
        <v>0</v>
      </c>
      <c r="BR61" s="34">
        <f t="shared" si="106"/>
        <v>0</v>
      </c>
      <c r="BS61" s="34">
        <f t="shared" si="106"/>
        <v>0</v>
      </c>
      <c r="BT61" s="69">
        <f t="shared" si="84"/>
        <v>0</v>
      </c>
    </row>
    <row r="62" spans="1:72" ht="14.25" customHeight="1" x14ac:dyDescent="0.2">
      <c r="A62" s="8" t="s">
        <v>127</v>
      </c>
      <c r="B62" s="55">
        <v>59</v>
      </c>
      <c r="C62" s="79" t="s">
        <v>70</v>
      </c>
      <c r="D62" s="6" t="s">
        <v>71</v>
      </c>
      <c r="E62" s="6" t="s">
        <v>72</v>
      </c>
      <c r="F62" s="10">
        <v>20</v>
      </c>
      <c r="G62" s="7" t="s">
        <v>178</v>
      </c>
      <c r="H62" s="10">
        <v>1</v>
      </c>
      <c r="I62" s="10">
        <v>39</v>
      </c>
      <c r="J62" s="78" t="str">
        <f>VLOOKUP(I62,用途!$B$2:$C$48,2,1)</f>
        <v>(16)　イ</v>
      </c>
      <c r="K62" s="10">
        <v>0</v>
      </c>
      <c r="L62" s="10">
        <v>0</v>
      </c>
      <c r="M62" s="10">
        <v>0</v>
      </c>
      <c r="N62" s="6" t="s">
        <v>224</v>
      </c>
      <c r="O62" s="6">
        <v>0</v>
      </c>
      <c r="P62" s="10">
        <v>1</v>
      </c>
      <c r="Q62" s="6" t="s">
        <v>225</v>
      </c>
      <c r="R62" s="10">
        <v>1</v>
      </c>
      <c r="S62" s="10">
        <v>0</v>
      </c>
      <c r="T62" s="10">
        <v>0</v>
      </c>
      <c r="U62" s="10">
        <v>0</v>
      </c>
      <c r="V62" s="25"/>
      <c r="W62" s="33" t="s">
        <v>412</v>
      </c>
      <c r="X62" s="52"/>
      <c r="Y62" s="54">
        <f t="shared" ref="Y62:AL62" si="107">COUNTIFS($I$4:$I$355,Y$2,$O$4:$O$355,0,$F$4:$F$355,"&gt;=30",$F$4:$F$355,"&lt;=31",$L$4:$L$355,17,$R$4:$R$355,"&gt;=1",$R$4:$R$355,"&lt;=3")</f>
        <v>0</v>
      </c>
      <c r="Z62" s="34">
        <f t="shared" si="107"/>
        <v>0</v>
      </c>
      <c r="AA62" s="34">
        <f t="shared" si="107"/>
        <v>0</v>
      </c>
      <c r="AB62" s="34">
        <f t="shared" si="107"/>
        <v>0</v>
      </c>
      <c r="AC62" s="34">
        <f t="shared" si="107"/>
        <v>0</v>
      </c>
      <c r="AD62" s="34">
        <f t="shared" si="107"/>
        <v>0</v>
      </c>
      <c r="AE62" s="34">
        <f t="shared" si="107"/>
        <v>0</v>
      </c>
      <c r="AF62" s="34">
        <f t="shared" si="107"/>
        <v>0</v>
      </c>
      <c r="AG62" s="34">
        <f t="shared" si="107"/>
        <v>0</v>
      </c>
      <c r="AH62" s="34">
        <f t="shared" si="107"/>
        <v>0</v>
      </c>
      <c r="AI62" s="34">
        <f t="shared" si="107"/>
        <v>0</v>
      </c>
      <c r="AJ62" s="34">
        <f t="shared" si="107"/>
        <v>0</v>
      </c>
      <c r="AK62" s="34">
        <f t="shared" si="107"/>
        <v>0</v>
      </c>
      <c r="AL62" s="34">
        <f t="shared" si="107"/>
        <v>0</v>
      </c>
      <c r="AM62" s="34"/>
      <c r="AN62" s="34"/>
      <c r="AO62" s="34"/>
      <c r="AP62" s="34"/>
      <c r="AQ62" s="34">
        <f>COUNTIFS($I$4:$I$355,AQ$2,$O$4:$O$355,0,$F$4:$F$355,"&gt;=30",$F$4:$F$355,"&lt;=31",$L$4:$L$355,17,$R$4:$R$355,"&gt;=1",$R$4:$R$355,"&lt;=3")</f>
        <v>0</v>
      </c>
      <c r="AR62" s="34"/>
      <c r="AS62" s="34"/>
      <c r="AT62" s="34"/>
      <c r="AU62" s="34"/>
      <c r="AV62" s="34">
        <f t="shared" ref="AV62:BS62" si="108">COUNTIFS($I$4:$I$355,AV$2,$O$4:$O$355,0,$F$4:$F$355,"&gt;=30",$F$4:$F$355,"&lt;=31",$L$4:$L$355,17,$R$4:$R$355,"&gt;=1",$R$4:$R$355,"&lt;=3")</f>
        <v>0</v>
      </c>
      <c r="AW62" s="34">
        <f t="shared" si="108"/>
        <v>0</v>
      </c>
      <c r="AX62" s="34">
        <f t="shared" si="108"/>
        <v>0</v>
      </c>
      <c r="AY62" s="34">
        <f t="shared" si="108"/>
        <v>0</v>
      </c>
      <c r="AZ62" s="34">
        <f t="shared" si="108"/>
        <v>0</v>
      </c>
      <c r="BA62" s="34">
        <f t="shared" si="108"/>
        <v>0</v>
      </c>
      <c r="BB62" s="34">
        <f t="shared" si="108"/>
        <v>0</v>
      </c>
      <c r="BC62" s="34">
        <f t="shared" si="108"/>
        <v>0</v>
      </c>
      <c r="BD62" s="34">
        <f t="shared" si="108"/>
        <v>0</v>
      </c>
      <c r="BE62" s="34">
        <f t="shared" si="108"/>
        <v>0</v>
      </c>
      <c r="BF62" s="34">
        <f t="shared" si="108"/>
        <v>0</v>
      </c>
      <c r="BG62" s="34">
        <f t="shared" si="108"/>
        <v>0</v>
      </c>
      <c r="BH62" s="34">
        <f t="shared" si="108"/>
        <v>0</v>
      </c>
      <c r="BI62" s="34">
        <f t="shared" si="108"/>
        <v>0</v>
      </c>
      <c r="BJ62" s="34">
        <f t="shared" si="108"/>
        <v>0</v>
      </c>
      <c r="BK62" s="34">
        <f t="shared" si="108"/>
        <v>0</v>
      </c>
      <c r="BL62" s="34">
        <f t="shared" si="108"/>
        <v>0</v>
      </c>
      <c r="BM62" s="34">
        <f t="shared" si="108"/>
        <v>0</v>
      </c>
      <c r="BN62" s="34">
        <f t="shared" si="108"/>
        <v>0</v>
      </c>
      <c r="BO62" s="34">
        <f t="shared" si="108"/>
        <v>0</v>
      </c>
      <c r="BP62" s="34">
        <f t="shared" si="108"/>
        <v>0</v>
      </c>
      <c r="BQ62" s="34">
        <f t="shared" si="108"/>
        <v>0</v>
      </c>
      <c r="BR62" s="34">
        <f t="shared" si="108"/>
        <v>0</v>
      </c>
      <c r="BS62" s="34">
        <f t="shared" si="108"/>
        <v>0</v>
      </c>
      <c r="BT62" s="69">
        <f t="shared" si="84"/>
        <v>0</v>
      </c>
    </row>
    <row r="63" spans="1:72" ht="14.25" customHeight="1" x14ac:dyDescent="0.2">
      <c r="A63" s="8" t="s">
        <v>127</v>
      </c>
      <c r="B63" s="55">
        <v>60</v>
      </c>
      <c r="C63" s="79" t="s">
        <v>70</v>
      </c>
      <c r="D63" s="6" t="s">
        <v>71</v>
      </c>
      <c r="E63" s="6" t="s">
        <v>72</v>
      </c>
      <c r="F63" s="10">
        <v>20</v>
      </c>
      <c r="G63" s="7" t="s">
        <v>178</v>
      </c>
      <c r="H63" s="10">
        <v>1</v>
      </c>
      <c r="I63" s="10">
        <v>39</v>
      </c>
      <c r="J63" s="78" t="str">
        <f>VLOOKUP(I63,用途!$B$2:$C$48,2,1)</f>
        <v>(16)　イ</v>
      </c>
      <c r="K63" s="10">
        <v>0</v>
      </c>
      <c r="L63" s="10">
        <v>0</v>
      </c>
      <c r="M63" s="10">
        <v>0</v>
      </c>
      <c r="N63" s="6" t="s">
        <v>224</v>
      </c>
      <c r="O63" s="6">
        <v>0</v>
      </c>
      <c r="P63" s="10">
        <v>1</v>
      </c>
      <c r="Q63" s="6" t="s">
        <v>225</v>
      </c>
      <c r="R63" s="10">
        <v>1</v>
      </c>
      <c r="S63" s="10">
        <v>0</v>
      </c>
      <c r="T63" s="10">
        <v>0</v>
      </c>
      <c r="U63" s="10">
        <v>0</v>
      </c>
      <c r="V63" s="25"/>
      <c r="W63" s="54"/>
      <c r="X63" s="52">
        <v>18</v>
      </c>
      <c r="Y63" s="54">
        <f t="shared" ref="Y63:AL63" si="109">COUNTIFS($I$4:$I$355,Y$2,$O$4:$O$355,0,$F$4:$F$355,"&gt;=30",$F$4:$F$355,"&lt;=31",$L$4:$L$355,18)</f>
        <v>0</v>
      </c>
      <c r="Z63" s="34">
        <f t="shared" si="109"/>
        <v>0</v>
      </c>
      <c r="AA63" s="34">
        <f t="shared" si="109"/>
        <v>0</v>
      </c>
      <c r="AB63" s="34">
        <f t="shared" si="109"/>
        <v>0</v>
      </c>
      <c r="AC63" s="34">
        <f t="shared" si="109"/>
        <v>0</v>
      </c>
      <c r="AD63" s="34">
        <f t="shared" si="109"/>
        <v>0</v>
      </c>
      <c r="AE63" s="34">
        <f t="shared" si="109"/>
        <v>0</v>
      </c>
      <c r="AF63" s="34">
        <f t="shared" si="109"/>
        <v>0</v>
      </c>
      <c r="AG63" s="34">
        <f t="shared" si="109"/>
        <v>0</v>
      </c>
      <c r="AH63" s="34">
        <f t="shared" si="109"/>
        <v>0</v>
      </c>
      <c r="AI63" s="34">
        <f t="shared" si="109"/>
        <v>0</v>
      </c>
      <c r="AJ63" s="34">
        <f t="shared" si="109"/>
        <v>0</v>
      </c>
      <c r="AK63" s="34">
        <f t="shared" si="109"/>
        <v>0</v>
      </c>
      <c r="AL63" s="34">
        <f t="shared" si="109"/>
        <v>0</v>
      </c>
      <c r="AM63" s="34"/>
      <c r="AN63" s="34"/>
      <c r="AO63" s="34"/>
      <c r="AP63" s="34"/>
      <c r="AQ63" s="34">
        <f>COUNTIFS($I$4:$I$355,AQ$2,$O$4:$O$355,0,$F$4:$F$355,"&gt;=30",$F$4:$F$355,"&lt;=31",$L$4:$L$355,18)</f>
        <v>0</v>
      </c>
      <c r="AR63" s="34"/>
      <c r="AS63" s="34"/>
      <c r="AT63" s="34"/>
      <c r="AU63" s="34"/>
      <c r="AV63" s="34">
        <f t="shared" ref="AV63:BS63" si="110">COUNTIFS($I$4:$I$355,AV$2,$O$4:$O$355,0,$F$4:$F$355,"&gt;=30",$F$4:$F$355,"&lt;=31",$L$4:$L$355,18)</f>
        <v>0</v>
      </c>
      <c r="AW63" s="34">
        <f t="shared" si="110"/>
        <v>0</v>
      </c>
      <c r="AX63" s="34">
        <f t="shared" si="110"/>
        <v>0</v>
      </c>
      <c r="AY63" s="34">
        <f t="shared" si="110"/>
        <v>0</v>
      </c>
      <c r="AZ63" s="34">
        <f t="shared" si="110"/>
        <v>0</v>
      </c>
      <c r="BA63" s="34">
        <f t="shared" si="110"/>
        <v>0</v>
      </c>
      <c r="BB63" s="34">
        <f t="shared" si="110"/>
        <v>0</v>
      </c>
      <c r="BC63" s="34">
        <f t="shared" si="110"/>
        <v>0</v>
      </c>
      <c r="BD63" s="34">
        <f t="shared" si="110"/>
        <v>0</v>
      </c>
      <c r="BE63" s="34">
        <f t="shared" si="110"/>
        <v>0</v>
      </c>
      <c r="BF63" s="34">
        <f t="shared" si="110"/>
        <v>0</v>
      </c>
      <c r="BG63" s="34">
        <f t="shared" si="110"/>
        <v>0</v>
      </c>
      <c r="BH63" s="34">
        <f t="shared" si="110"/>
        <v>0</v>
      </c>
      <c r="BI63" s="34">
        <f t="shared" si="110"/>
        <v>0</v>
      </c>
      <c r="BJ63" s="34">
        <f t="shared" si="110"/>
        <v>0</v>
      </c>
      <c r="BK63" s="34">
        <f t="shared" si="110"/>
        <v>0</v>
      </c>
      <c r="BL63" s="34">
        <f t="shared" si="110"/>
        <v>0</v>
      </c>
      <c r="BM63" s="34">
        <f t="shared" si="110"/>
        <v>0</v>
      </c>
      <c r="BN63" s="34">
        <f t="shared" si="110"/>
        <v>0</v>
      </c>
      <c r="BO63" s="34">
        <f t="shared" si="110"/>
        <v>0</v>
      </c>
      <c r="BP63" s="34">
        <f t="shared" si="110"/>
        <v>0</v>
      </c>
      <c r="BQ63" s="34">
        <f t="shared" si="110"/>
        <v>0</v>
      </c>
      <c r="BR63" s="34">
        <f t="shared" si="110"/>
        <v>0</v>
      </c>
      <c r="BS63" s="34">
        <f t="shared" si="110"/>
        <v>0</v>
      </c>
      <c r="BT63" s="69">
        <f t="shared" si="84"/>
        <v>0</v>
      </c>
    </row>
    <row r="64" spans="1:72" ht="14.25" customHeight="1" x14ac:dyDescent="0.2">
      <c r="A64" s="8" t="s">
        <v>127</v>
      </c>
      <c r="B64" s="55">
        <v>61</v>
      </c>
      <c r="C64" s="79" t="s">
        <v>70</v>
      </c>
      <c r="D64" s="6" t="s">
        <v>71</v>
      </c>
      <c r="E64" s="6" t="s">
        <v>72</v>
      </c>
      <c r="F64" s="10">
        <v>20</v>
      </c>
      <c r="G64" s="7" t="s">
        <v>178</v>
      </c>
      <c r="H64" s="10">
        <v>1</v>
      </c>
      <c r="I64" s="10">
        <v>39</v>
      </c>
      <c r="J64" s="78" t="str">
        <f>VLOOKUP(I64,用途!$B$2:$C$48,2,1)</f>
        <v>(16)　イ</v>
      </c>
      <c r="K64" s="10">
        <v>0</v>
      </c>
      <c r="L64" s="10">
        <v>0</v>
      </c>
      <c r="M64" s="10">
        <v>0</v>
      </c>
      <c r="N64" s="6" t="s">
        <v>224</v>
      </c>
      <c r="O64" s="6">
        <v>0</v>
      </c>
      <c r="P64" s="10">
        <v>1</v>
      </c>
      <c r="Q64" s="6" t="s">
        <v>225</v>
      </c>
      <c r="R64" s="10">
        <v>1</v>
      </c>
      <c r="S64" s="10">
        <v>0</v>
      </c>
      <c r="T64" s="10">
        <v>0</v>
      </c>
      <c r="U64" s="10">
        <v>0</v>
      </c>
      <c r="V64" s="25"/>
      <c r="W64" s="33" t="s">
        <v>412</v>
      </c>
      <c r="X64" s="52"/>
      <c r="Y64" s="54">
        <f t="shared" ref="Y64:AL64" si="111">COUNTIFS($I$4:$I$355,Y$2,$O$4:$O$355,0,$F$4:$F$355,"&gt;=30",$F$4:$F$355,"&lt;=31",$L$4:$L$355,18,$R$4:$R$355,"&gt;=1",$R$4:$R$355,"&lt;=3")</f>
        <v>0</v>
      </c>
      <c r="Z64" s="34">
        <f t="shared" si="111"/>
        <v>0</v>
      </c>
      <c r="AA64" s="34">
        <f t="shared" si="111"/>
        <v>0</v>
      </c>
      <c r="AB64" s="34">
        <f t="shared" si="111"/>
        <v>0</v>
      </c>
      <c r="AC64" s="34">
        <f t="shared" si="111"/>
        <v>0</v>
      </c>
      <c r="AD64" s="34">
        <f t="shared" si="111"/>
        <v>0</v>
      </c>
      <c r="AE64" s="34">
        <f t="shared" si="111"/>
        <v>0</v>
      </c>
      <c r="AF64" s="34">
        <f t="shared" si="111"/>
        <v>0</v>
      </c>
      <c r="AG64" s="34">
        <f t="shared" si="111"/>
        <v>0</v>
      </c>
      <c r="AH64" s="34">
        <f t="shared" si="111"/>
        <v>0</v>
      </c>
      <c r="AI64" s="34">
        <f t="shared" si="111"/>
        <v>0</v>
      </c>
      <c r="AJ64" s="34">
        <f t="shared" si="111"/>
        <v>0</v>
      </c>
      <c r="AK64" s="34">
        <f t="shared" si="111"/>
        <v>0</v>
      </c>
      <c r="AL64" s="34">
        <f t="shared" si="111"/>
        <v>0</v>
      </c>
      <c r="AM64" s="34"/>
      <c r="AN64" s="34"/>
      <c r="AO64" s="34"/>
      <c r="AP64" s="34"/>
      <c r="AQ64" s="34">
        <f>COUNTIFS($I$4:$I$355,AQ$2,$O$4:$O$355,0,$F$4:$F$355,"&gt;=30",$F$4:$F$355,"&lt;=31",$L$4:$L$355,18,$R$4:$R$355,"&gt;=1",$R$4:$R$355,"&lt;=3")</f>
        <v>0</v>
      </c>
      <c r="AR64" s="34"/>
      <c r="AS64" s="34"/>
      <c r="AT64" s="34"/>
      <c r="AU64" s="34"/>
      <c r="AV64" s="34">
        <f t="shared" ref="AV64:BS64" si="112">COUNTIFS($I$4:$I$355,AV$2,$O$4:$O$355,0,$F$4:$F$355,"&gt;=30",$F$4:$F$355,"&lt;=31",$L$4:$L$355,18,$R$4:$R$355,"&gt;=1",$R$4:$R$355,"&lt;=3")</f>
        <v>0</v>
      </c>
      <c r="AW64" s="34">
        <f t="shared" si="112"/>
        <v>0</v>
      </c>
      <c r="AX64" s="34">
        <f t="shared" si="112"/>
        <v>0</v>
      </c>
      <c r="AY64" s="34">
        <f t="shared" si="112"/>
        <v>0</v>
      </c>
      <c r="AZ64" s="34">
        <f t="shared" si="112"/>
        <v>0</v>
      </c>
      <c r="BA64" s="34">
        <f t="shared" si="112"/>
        <v>0</v>
      </c>
      <c r="BB64" s="34">
        <f t="shared" si="112"/>
        <v>0</v>
      </c>
      <c r="BC64" s="34">
        <f t="shared" si="112"/>
        <v>0</v>
      </c>
      <c r="BD64" s="34">
        <f t="shared" si="112"/>
        <v>0</v>
      </c>
      <c r="BE64" s="34">
        <f t="shared" si="112"/>
        <v>0</v>
      </c>
      <c r="BF64" s="34">
        <f t="shared" si="112"/>
        <v>0</v>
      </c>
      <c r="BG64" s="34">
        <f t="shared" si="112"/>
        <v>0</v>
      </c>
      <c r="BH64" s="34">
        <f t="shared" si="112"/>
        <v>0</v>
      </c>
      <c r="BI64" s="34">
        <f t="shared" si="112"/>
        <v>0</v>
      </c>
      <c r="BJ64" s="34">
        <f t="shared" si="112"/>
        <v>0</v>
      </c>
      <c r="BK64" s="34">
        <f t="shared" si="112"/>
        <v>0</v>
      </c>
      <c r="BL64" s="34">
        <f t="shared" si="112"/>
        <v>0</v>
      </c>
      <c r="BM64" s="34">
        <f t="shared" si="112"/>
        <v>0</v>
      </c>
      <c r="BN64" s="34">
        <f t="shared" si="112"/>
        <v>0</v>
      </c>
      <c r="BO64" s="34">
        <f t="shared" si="112"/>
        <v>0</v>
      </c>
      <c r="BP64" s="34">
        <f t="shared" si="112"/>
        <v>0</v>
      </c>
      <c r="BQ64" s="34">
        <f t="shared" si="112"/>
        <v>0</v>
      </c>
      <c r="BR64" s="34">
        <f t="shared" si="112"/>
        <v>0</v>
      </c>
      <c r="BS64" s="34">
        <f t="shared" si="112"/>
        <v>0</v>
      </c>
      <c r="BT64" s="69">
        <f t="shared" si="84"/>
        <v>0</v>
      </c>
    </row>
    <row r="65" spans="1:72" ht="14.25" customHeight="1" x14ac:dyDescent="0.2">
      <c r="A65" s="8" t="s">
        <v>127</v>
      </c>
      <c r="B65" s="55">
        <v>62</v>
      </c>
      <c r="C65" s="79" t="s">
        <v>70</v>
      </c>
      <c r="D65" s="6" t="s">
        <v>107</v>
      </c>
      <c r="E65" s="6" t="s">
        <v>108</v>
      </c>
      <c r="F65" s="10">
        <v>17</v>
      </c>
      <c r="G65" s="7" t="s">
        <v>174</v>
      </c>
      <c r="H65" s="10">
        <v>1</v>
      </c>
      <c r="I65" s="10">
        <v>39</v>
      </c>
      <c r="J65" s="78" t="str">
        <f>VLOOKUP(I65,用途!$B$2:$C$48,2,1)</f>
        <v>(16)　イ</v>
      </c>
      <c r="K65" s="10">
        <v>2</v>
      </c>
      <c r="L65" s="10">
        <v>0</v>
      </c>
      <c r="M65" s="10">
        <v>0</v>
      </c>
      <c r="N65" s="6" t="s">
        <v>221</v>
      </c>
      <c r="O65" s="6">
        <v>0</v>
      </c>
      <c r="P65" s="10">
        <v>1</v>
      </c>
      <c r="Q65" s="6" t="s">
        <v>226</v>
      </c>
      <c r="R65" s="10">
        <v>1</v>
      </c>
      <c r="S65" s="6" t="s">
        <v>127</v>
      </c>
      <c r="T65" s="6" t="s">
        <v>127</v>
      </c>
      <c r="U65" s="6" t="s">
        <v>127</v>
      </c>
      <c r="V65" s="26"/>
      <c r="W65" s="54"/>
      <c r="X65" s="52">
        <v>19</v>
      </c>
      <c r="Y65" s="54">
        <f t="shared" ref="Y65:AL65" si="113">COUNTIFS($I$4:$I$355,Y$2,$O$4:$O$355,0,$F$4:$F$355,"&gt;=30",$F$4:$F$355,"&lt;=31",$L$4:$L$355,19)</f>
        <v>0</v>
      </c>
      <c r="Z65" s="34">
        <f t="shared" si="113"/>
        <v>0</v>
      </c>
      <c r="AA65" s="34">
        <f t="shared" si="113"/>
        <v>0</v>
      </c>
      <c r="AB65" s="34">
        <f t="shared" si="113"/>
        <v>0</v>
      </c>
      <c r="AC65" s="34">
        <f t="shared" si="113"/>
        <v>0</v>
      </c>
      <c r="AD65" s="34">
        <f t="shared" si="113"/>
        <v>0</v>
      </c>
      <c r="AE65" s="34">
        <f t="shared" si="113"/>
        <v>0</v>
      </c>
      <c r="AF65" s="34">
        <f t="shared" si="113"/>
        <v>0</v>
      </c>
      <c r="AG65" s="34">
        <f t="shared" si="113"/>
        <v>0</v>
      </c>
      <c r="AH65" s="34">
        <f t="shared" si="113"/>
        <v>0</v>
      </c>
      <c r="AI65" s="34">
        <f t="shared" si="113"/>
        <v>0</v>
      </c>
      <c r="AJ65" s="34">
        <f t="shared" si="113"/>
        <v>0</v>
      </c>
      <c r="AK65" s="34">
        <f t="shared" si="113"/>
        <v>0</v>
      </c>
      <c r="AL65" s="34">
        <f t="shared" si="113"/>
        <v>0</v>
      </c>
      <c r="AM65" s="34"/>
      <c r="AN65" s="34"/>
      <c r="AO65" s="34"/>
      <c r="AP65" s="34"/>
      <c r="AQ65" s="34">
        <f>COUNTIFS($I$4:$I$355,AQ$2,$O$4:$O$355,0,$F$4:$F$355,"&gt;=30",$F$4:$F$355,"&lt;=31",$L$4:$L$355,19)</f>
        <v>0</v>
      </c>
      <c r="AR65" s="34"/>
      <c r="AS65" s="34"/>
      <c r="AT65" s="34"/>
      <c r="AU65" s="34"/>
      <c r="AV65" s="34">
        <f t="shared" ref="AV65:BS65" si="114">COUNTIFS($I$4:$I$355,AV$2,$O$4:$O$355,0,$F$4:$F$355,"&gt;=30",$F$4:$F$355,"&lt;=31",$L$4:$L$355,19)</f>
        <v>0</v>
      </c>
      <c r="AW65" s="34">
        <f t="shared" si="114"/>
        <v>0</v>
      </c>
      <c r="AX65" s="34">
        <f t="shared" si="114"/>
        <v>0</v>
      </c>
      <c r="AY65" s="34">
        <f t="shared" si="114"/>
        <v>0</v>
      </c>
      <c r="AZ65" s="34">
        <f t="shared" si="114"/>
        <v>0</v>
      </c>
      <c r="BA65" s="34">
        <f t="shared" si="114"/>
        <v>0</v>
      </c>
      <c r="BB65" s="34">
        <f t="shared" si="114"/>
        <v>0</v>
      </c>
      <c r="BC65" s="34">
        <f t="shared" si="114"/>
        <v>0</v>
      </c>
      <c r="BD65" s="34">
        <f t="shared" si="114"/>
        <v>0</v>
      </c>
      <c r="BE65" s="34">
        <f t="shared" si="114"/>
        <v>0</v>
      </c>
      <c r="BF65" s="34">
        <f t="shared" si="114"/>
        <v>0</v>
      </c>
      <c r="BG65" s="34">
        <f t="shared" si="114"/>
        <v>0</v>
      </c>
      <c r="BH65" s="34">
        <f t="shared" si="114"/>
        <v>0</v>
      </c>
      <c r="BI65" s="34">
        <f t="shared" si="114"/>
        <v>0</v>
      </c>
      <c r="BJ65" s="34">
        <f t="shared" si="114"/>
        <v>0</v>
      </c>
      <c r="BK65" s="34">
        <f t="shared" si="114"/>
        <v>0</v>
      </c>
      <c r="BL65" s="34">
        <f t="shared" si="114"/>
        <v>0</v>
      </c>
      <c r="BM65" s="34">
        <f t="shared" si="114"/>
        <v>0</v>
      </c>
      <c r="BN65" s="34">
        <f t="shared" si="114"/>
        <v>0</v>
      </c>
      <c r="BO65" s="34">
        <f t="shared" si="114"/>
        <v>0</v>
      </c>
      <c r="BP65" s="34">
        <f t="shared" si="114"/>
        <v>0</v>
      </c>
      <c r="BQ65" s="34">
        <f t="shared" si="114"/>
        <v>0</v>
      </c>
      <c r="BR65" s="34">
        <f t="shared" si="114"/>
        <v>0</v>
      </c>
      <c r="BS65" s="34">
        <f t="shared" si="114"/>
        <v>0</v>
      </c>
      <c r="BT65" s="69">
        <f t="shared" si="84"/>
        <v>0</v>
      </c>
    </row>
    <row r="66" spans="1:72" ht="14.25" customHeight="1" x14ac:dyDescent="0.2">
      <c r="A66" s="8" t="s">
        <v>127</v>
      </c>
      <c r="B66" s="55">
        <v>63</v>
      </c>
      <c r="C66" s="79" t="s">
        <v>70</v>
      </c>
      <c r="D66" s="6" t="s">
        <v>107</v>
      </c>
      <c r="E66" s="6" t="s">
        <v>108</v>
      </c>
      <c r="F66" s="10">
        <v>18</v>
      </c>
      <c r="G66" s="7" t="s">
        <v>174</v>
      </c>
      <c r="H66" s="10">
        <v>1</v>
      </c>
      <c r="I66" s="10">
        <v>39</v>
      </c>
      <c r="J66" s="78" t="str">
        <f>VLOOKUP(I66,用途!$B$2:$C$48,2,1)</f>
        <v>(16)　イ</v>
      </c>
      <c r="K66" s="10">
        <v>2</v>
      </c>
      <c r="L66" s="10">
        <v>0</v>
      </c>
      <c r="M66" s="10">
        <v>0</v>
      </c>
      <c r="N66" s="6" t="s">
        <v>221</v>
      </c>
      <c r="O66" s="6">
        <v>0</v>
      </c>
      <c r="P66" s="10">
        <v>1</v>
      </c>
      <c r="Q66" s="6" t="s">
        <v>226</v>
      </c>
      <c r="R66" s="10">
        <v>1</v>
      </c>
      <c r="S66" s="6" t="s">
        <v>127</v>
      </c>
      <c r="T66" s="6" t="s">
        <v>127</v>
      </c>
      <c r="U66" s="6" t="s">
        <v>127</v>
      </c>
      <c r="V66" s="26"/>
      <c r="W66" s="33" t="s">
        <v>412</v>
      </c>
      <c r="X66" s="52"/>
      <c r="Y66" s="54">
        <f t="shared" ref="Y66:AL66" si="115">COUNTIFS($I$4:$I$355,Y$2,$O$4:$O$355,0,$F$4:$F$355,"&gt;=30",$F$4:$F$355,"&lt;=31",$L$4:$L$355,19,$R$4:$R$355,"&gt;=1",$R$4:$R$355,"&lt;=3")</f>
        <v>0</v>
      </c>
      <c r="Z66" s="34">
        <f t="shared" si="115"/>
        <v>0</v>
      </c>
      <c r="AA66" s="34">
        <f t="shared" si="115"/>
        <v>0</v>
      </c>
      <c r="AB66" s="34">
        <f t="shared" si="115"/>
        <v>0</v>
      </c>
      <c r="AC66" s="34">
        <f t="shared" si="115"/>
        <v>0</v>
      </c>
      <c r="AD66" s="34">
        <f t="shared" si="115"/>
        <v>0</v>
      </c>
      <c r="AE66" s="34">
        <f t="shared" si="115"/>
        <v>0</v>
      </c>
      <c r="AF66" s="34">
        <f t="shared" si="115"/>
        <v>0</v>
      </c>
      <c r="AG66" s="34">
        <f t="shared" si="115"/>
        <v>0</v>
      </c>
      <c r="AH66" s="34">
        <f t="shared" si="115"/>
        <v>0</v>
      </c>
      <c r="AI66" s="34">
        <f t="shared" si="115"/>
        <v>0</v>
      </c>
      <c r="AJ66" s="34">
        <f t="shared" si="115"/>
        <v>0</v>
      </c>
      <c r="AK66" s="34">
        <f t="shared" si="115"/>
        <v>0</v>
      </c>
      <c r="AL66" s="34">
        <f t="shared" si="115"/>
        <v>0</v>
      </c>
      <c r="AM66" s="34"/>
      <c r="AN66" s="34"/>
      <c r="AO66" s="34"/>
      <c r="AP66" s="34"/>
      <c r="AQ66" s="34">
        <f>COUNTIFS($I$4:$I$355,AQ$2,$O$4:$O$355,0,$F$4:$F$355,"&gt;=30",$F$4:$F$355,"&lt;=31",$L$4:$L$355,19,$R$4:$R$355,"&gt;=1",$R$4:$R$355,"&lt;=3")</f>
        <v>0</v>
      </c>
      <c r="AR66" s="34"/>
      <c r="AS66" s="34"/>
      <c r="AT66" s="34"/>
      <c r="AU66" s="34"/>
      <c r="AV66" s="34">
        <f t="shared" ref="AV66:BS66" si="116">COUNTIFS($I$4:$I$355,AV$2,$O$4:$O$355,0,$F$4:$F$355,"&gt;=30",$F$4:$F$355,"&lt;=31",$L$4:$L$355,19,$R$4:$R$355,"&gt;=1",$R$4:$R$355,"&lt;=3")</f>
        <v>0</v>
      </c>
      <c r="AW66" s="34">
        <f t="shared" si="116"/>
        <v>0</v>
      </c>
      <c r="AX66" s="34">
        <f t="shared" si="116"/>
        <v>0</v>
      </c>
      <c r="AY66" s="34">
        <f t="shared" si="116"/>
        <v>0</v>
      </c>
      <c r="AZ66" s="34">
        <f t="shared" si="116"/>
        <v>0</v>
      </c>
      <c r="BA66" s="34">
        <f t="shared" si="116"/>
        <v>0</v>
      </c>
      <c r="BB66" s="34">
        <f t="shared" si="116"/>
        <v>0</v>
      </c>
      <c r="BC66" s="34">
        <f t="shared" si="116"/>
        <v>0</v>
      </c>
      <c r="BD66" s="34">
        <f t="shared" si="116"/>
        <v>0</v>
      </c>
      <c r="BE66" s="34">
        <f t="shared" si="116"/>
        <v>0</v>
      </c>
      <c r="BF66" s="34">
        <f t="shared" si="116"/>
        <v>0</v>
      </c>
      <c r="BG66" s="34">
        <f t="shared" si="116"/>
        <v>0</v>
      </c>
      <c r="BH66" s="34">
        <f t="shared" si="116"/>
        <v>0</v>
      </c>
      <c r="BI66" s="34">
        <f t="shared" si="116"/>
        <v>0</v>
      </c>
      <c r="BJ66" s="34">
        <f t="shared" si="116"/>
        <v>0</v>
      </c>
      <c r="BK66" s="34">
        <f t="shared" si="116"/>
        <v>0</v>
      </c>
      <c r="BL66" s="34">
        <f t="shared" si="116"/>
        <v>0</v>
      </c>
      <c r="BM66" s="34">
        <f t="shared" si="116"/>
        <v>0</v>
      </c>
      <c r="BN66" s="34">
        <f t="shared" si="116"/>
        <v>0</v>
      </c>
      <c r="BO66" s="34">
        <f t="shared" si="116"/>
        <v>0</v>
      </c>
      <c r="BP66" s="34">
        <f t="shared" si="116"/>
        <v>0</v>
      </c>
      <c r="BQ66" s="34">
        <f t="shared" si="116"/>
        <v>0</v>
      </c>
      <c r="BR66" s="34">
        <f t="shared" si="116"/>
        <v>0</v>
      </c>
      <c r="BS66" s="34">
        <f t="shared" si="116"/>
        <v>0</v>
      </c>
      <c r="BT66" s="69">
        <f t="shared" si="84"/>
        <v>0</v>
      </c>
    </row>
    <row r="67" spans="1:72" ht="14.25" customHeight="1" x14ac:dyDescent="0.2">
      <c r="A67" s="8" t="s">
        <v>127</v>
      </c>
      <c r="B67" s="55">
        <v>64</v>
      </c>
      <c r="C67" s="79" t="s">
        <v>70</v>
      </c>
      <c r="D67" s="6" t="s">
        <v>107</v>
      </c>
      <c r="E67" s="6" t="s">
        <v>108</v>
      </c>
      <c r="F67" s="10">
        <v>30</v>
      </c>
      <c r="G67" s="7" t="s">
        <v>175</v>
      </c>
      <c r="H67" s="10">
        <v>1</v>
      </c>
      <c r="I67" s="10">
        <v>39</v>
      </c>
      <c r="J67" s="78" t="str">
        <f>VLOOKUP(I67,用途!$B$2:$C$48,2,1)</f>
        <v>(16)　イ</v>
      </c>
      <c r="K67" s="10">
        <v>0</v>
      </c>
      <c r="L67" s="10">
        <v>12</v>
      </c>
      <c r="M67" s="10">
        <v>0</v>
      </c>
      <c r="N67" s="6" t="s">
        <v>227</v>
      </c>
      <c r="O67" s="6">
        <v>0</v>
      </c>
      <c r="P67" s="10">
        <v>1</v>
      </c>
      <c r="Q67" s="6" t="s">
        <v>206</v>
      </c>
      <c r="R67" s="10">
        <v>1</v>
      </c>
      <c r="S67" s="6" t="s">
        <v>127</v>
      </c>
      <c r="T67" s="6" t="s">
        <v>127</v>
      </c>
      <c r="U67" s="6" t="s">
        <v>127</v>
      </c>
      <c r="V67" s="26"/>
      <c r="W67" s="54"/>
      <c r="X67" s="52">
        <v>20</v>
      </c>
      <c r="Y67" s="54">
        <f t="shared" ref="Y67:AL67" si="117">COUNTIFS($I$4:$I$355,Y$2,$O$4:$O$355,0,$F$4:$F$355,"&gt;=30",$F$4:$F$355,"&lt;=31",$L$4:$L$355,20)</f>
        <v>0</v>
      </c>
      <c r="Z67" s="34">
        <f t="shared" si="117"/>
        <v>0</v>
      </c>
      <c r="AA67" s="34">
        <f t="shared" si="117"/>
        <v>0</v>
      </c>
      <c r="AB67" s="34">
        <f t="shared" si="117"/>
        <v>0</v>
      </c>
      <c r="AC67" s="34">
        <f t="shared" si="117"/>
        <v>0</v>
      </c>
      <c r="AD67" s="34">
        <f t="shared" si="117"/>
        <v>0</v>
      </c>
      <c r="AE67" s="34">
        <f t="shared" si="117"/>
        <v>0</v>
      </c>
      <c r="AF67" s="34">
        <f t="shared" si="117"/>
        <v>0</v>
      </c>
      <c r="AG67" s="34">
        <f t="shared" si="117"/>
        <v>0</v>
      </c>
      <c r="AH67" s="34">
        <f t="shared" si="117"/>
        <v>0</v>
      </c>
      <c r="AI67" s="34">
        <f t="shared" si="117"/>
        <v>0</v>
      </c>
      <c r="AJ67" s="34">
        <f t="shared" si="117"/>
        <v>0</v>
      </c>
      <c r="AK67" s="34">
        <f t="shared" si="117"/>
        <v>0</v>
      </c>
      <c r="AL67" s="34">
        <f t="shared" si="117"/>
        <v>0</v>
      </c>
      <c r="AM67" s="34"/>
      <c r="AN67" s="34"/>
      <c r="AO67" s="34"/>
      <c r="AP67" s="34"/>
      <c r="AQ67" s="34">
        <f>COUNTIFS($I$4:$I$355,AQ$2,$O$4:$O$355,0,$F$4:$F$355,"&gt;=30",$F$4:$F$355,"&lt;=31",$L$4:$L$355,20)</f>
        <v>0</v>
      </c>
      <c r="AR67" s="34"/>
      <c r="AS67" s="34"/>
      <c r="AT67" s="34"/>
      <c r="AU67" s="34"/>
      <c r="AV67" s="34">
        <f t="shared" ref="AV67:BS67" si="118">COUNTIFS($I$4:$I$355,AV$2,$O$4:$O$355,0,$F$4:$F$355,"&gt;=30",$F$4:$F$355,"&lt;=31",$L$4:$L$355,20)</f>
        <v>0</v>
      </c>
      <c r="AW67" s="34">
        <f t="shared" si="118"/>
        <v>0</v>
      </c>
      <c r="AX67" s="34">
        <f t="shared" si="118"/>
        <v>0</v>
      </c>
      <c r="AY67" s="34">
        <f t="shared" si="118"/>
        <v>0</v>
      </c>
      <c r="AZ67" s="34">
        <f t="shared" si="118"/>
        <v>0</v>
      </c>
      <c r="BA67" s="34">
        <f t="shared" si="118"/>
        <v>0</v>
      </c>
      <c r="BB67" s="34">
        <f t="shared" si="118"/>
        <v>0</v>
      </c>
      <c r="BC67" s="34">
        <f t="shared" si="118"/>
        <v>0</v>
      </c>
      <c r="BD67" s="34">
        <f t="shared" si="118"/>
        <v>0</v>
      </c>
      <c r="BE67" s="34">
        <f t="shared" si="118"/>
        <v>0</v>
      </c>
      <c r="BF67" s="34">
        <f t="shared" si="118"/>
        <v>0</v>
      </c>
      <c r="BG67" s="34">
        <f t="shared" si="118"/>
        <v>0</v>
      </c>
      <c r="BH67" s="34">
        <f t="shared" si="118"/>
        <v>0</v>
      </c>
      <c r="BI67" s="34">
        <f t="shared" si="118"/>
        <v>0</v>
      </c>
      <c r="BJ67" s="34">
        <f t="shared" si="118"/>
        <v>0</v>
      </c>
      <c r="BK67" s="34">
        <f t="shared" si="118"/>
        <v>0</v>
      </c>
      <c r="BL67" s="34">
        <f t="shared" si="118"/>
        <v>0</v>
      </c>
      <c r="BM67" s="34">
        <f t="shared" si="118"/>
        <v>0</v>
      </c>
      <c r="BN67" s="34">
        <f t="shared" si="118"/>
        <v>0</v>
      </c>
      <c r="BO67" s="34">
        <f t="shared" si="118"/>
        <v>0</v>
      </c>
      <c r="BP67" s="34">
        <f t="shared" si="118"/>
        <v>0</v>
      </c>
      <c r="BQ67" s="34">
        <f t="shared" si="118"/>
        <v>0</v>
      </c>
      <c r="BR67" s="34">
        <f t="shared" si="118"/>
        <v>0</v>
      </c>
      <c r="BS67" s="34">
        <f t="shared" si="118"/>
        <v>0</v>
      </c>
      <c r="BT67" s="69">
        <f t="shared" si="84"/>
        <v>0</v>
      </c>
    </row>
    <row r="68" spans="1:72" ht="14.25" customHeight="1" x14ac:dyDescent="0.2">
      <c r="A68" s="8" t="s">
        <v>127</v>
      </c>
      <c r="B68" s="55">
        <v>65</v>
      </c>
      <c r="C68" s="79" t="s">
        <v>70</v>
      </c>
      <c r="D68" s="6" t="s">
        <v>107</v>
      </c>
      <c r="E68" s="6" t="s">
        <v>108</v>
      </c>
      <c r="F68" s="10">
        <v>30</v>
      </c>
      <c r="G68" s="7" t="s">
        <v>175</v>
      </c>
      <c r="H68" s="10">
        <v>1</v>
      </c>
      <c r="I68" s="10">
        <v>39</v>
      </c>
      <c r="J68" s="78" t="str">
        <f>VLOOKUP(I68,用途!$B$2:$C$48,2,1)</f>
        <v>(16)　イ</v>
      </c>
      <c r="K68" s="10">
        <v>0</v>
      </c>
      <c r="L68" s="10">
        <v>22</v>
      </c>
      <c r="M68" s="10">
        <v>0</v>
      </c>
      <c r="N68" s="6" t="s">
        <v>227</v>
      </c>
      <c r="O68" s="6">
        <v>0</v>
      </c>
      <c r="P68" s="10">
        <v>1</v>
      </c>
      <c r="Q68" s="6" t="s">
        <v>191</v>
      </c>
      <c r="R68" s="10">
        <v>1</v>
      </c>
      <c r="S68" s="6" t="s">
        <v>127</v>
      </c>
      <c r="T68" s="6" t="s">
        <v>127</v>
      </c>
      <c r="U68" s="6" t="s">
        <v>127</v>
      </c>
      <c r="V68" s="26"/>
      <c r="W68" s="33" t="s">
        <v>412</v>
      </c>
      <c r="X68" s="52"/>
      <c r="Y68" s="54">
        <f t="shared" ref="Y68:AL68" si="119">COUNTIFS($I$4:$I$355,Y$2,$O$4:$O$355,0,$F$4:$F$355,"&gt;=30",$F$4:$F$355,"&lt;=31",$L$4:$L$355,20,$R$4:$R$355,"&gt;=1",$R$4:$R$355,"&lt;=3")</f>
        <v>0</v>
      </c>
      <c r="Z68" s="34">
        <f t="shared" si="119"/>
        <v>0</v>
      </c>
      <c r="AA68" s="34">
        <f t="shared" si="119"/>
        <v>0</v>
      </c>
      <c r="AB68" s="34">
        <f t="shared" si="119"/>
        <v>0</v>
      </c>
      <c r="AC68" s="34">
        <f t="shared" si="119"/>
        <v>0</v>
      </c>
      <c r="AD68" s="34">
        <f t="shared" si="119"/>
        <v>0</v>
      </c>
      <c r="AE68" s="34">
        <f t="shared" si="119"/>
        <v>0</v>
      </c>
      <c r="AF68" s="34">
        <f t="shared" si="119"/>
        <v>0</v>
      </c>
      <c r="AG68" s="34">
        <f t="shared" si="119"/>
        <v>0</v>
      </c>
      <c r="AH68" s="34">
        <f t="shared" si="119"/>
        <v>0</v>
      </c>
      <c r="AI68" s="34">
        <f t="shared" si="119"/>
        <v>0</v>
      </c>
      <c r="AJ68" s="34">
        <f t="shared" si="119"/>
        <v>0</v>
      </c>
      <c r="AK68" s="34">
        <f t="shared" si="119"/>
        <v>0</v>
      </c>
      <c r="AL68" s="34">
        <f t="shared" si="119"/>
        <v>0</v>
      </c>
      <c r="AM68" s="34"/>
      <c r="AN68" s="34"/>
      <c r="AO68" s="34"/>
      <c r="AP68" s="34"/>
      <c r="AQ68" s="34">
        <f>COUNTIFS($I$4:$I$355,AQ$2,$O$4:$O$355,0,$F$4:$F$355,"&gt;=30",$F$4:$F$355,"&lt;=31",$L$4:$L$355,20,$R$4:$R$355,"&gt;=1",$R$4:$R$355,"&lt;=3")</f>
        <v>0</v>
      </c>
      <c r="AR68" s="34"/>
      <c r="AS68" s="34"/>
      <c r="AT68" s="34"/>
      <c r="AU68" s="34"/>
      <c r="AV68" s="34">
        <f t="shared" ref="AV68:BS68" si="120">COUNTIFS($I$4:$I$355,AV$2,$O$4:$O$355,0,$F$4:$F$355,"&gt;=30",$F$4:$F$355,"&lt;=31",$L$4:$L$355,20,$R$4:$R$355,"&gt;=1",$R$4:$R$355,"&lt;=3")</f>
        <v>0</v>
      </c>
      <c r="AW68" s="34">
        <f t="shared" si="120"/>
        <v>0</v>
      </c>
      <c r="AX68" s="34">
        <f t="shared" si="120"/>
        <v>0</v>
      </c>
      <c r="AY68" s="34">
        <f t="shared" si="120"/>
        <v>0</v>
      </c>
      <c r="AZ68" s="34">
        <f t="shared" si="120"/>
        <v>0</v>
      </c>
      <c r="BA68" s="34">
        <f t="shared" si="120"/>
        <v>0</v>
      </c>
      <c r="BB68" s="34">
        <f t="shared" si="120"/>
        <v>0</v>
      </c>
      <c r="BC68" s="34">
        <f t="shared" si="120"/>
        <v>0</v>
      </c>
      <c r="BD68" s="34">
        <f t="shared" si="120"/>
        <v>0</v>
      </c>
      <c r="BE68" s="34">
        <f t="shared" si="120"/>
        <v>0</v>
      </c>
      <c r="BF68" s="34">
        <f t="shared" si="120"/>
        <v>0</v>
      </c>
      <c r="BG68" s="34">
        <f t="shared" si="120"/>
        <v>0</v>
      </c>
      <c r="BH68" s="34">
        <f t="shared" si="120"/>
        <v>0</v>
      </c>
      <c r="BI68" s="34">
        <f t="shared" si="120"/>
        <v>0</v>
      </c>
      <c r="BJ68" s="34">
        <f t="shared" si="120"/>
        <v>0</v>
      </c>
      <c r="BK68" s="34">
        <f t="shared" si="120"/>
        <v>0</v>
      </c>
      <c r="BL68" s="34">
        <f t="shared" si="120"/>
        <v>0</v>
      </c>
      <c r="BM68" s="34">
        <f t="shared" si="120"/>
        <v>0</v>
      </c>
      <c r="BN68" s="34">
        <f t="shared" si="120"/>
        <v>0</v>
      </c>
      <c r="BO68" s="34">
        <f t="shared" si="120"/>
        <v>0</v>
      </c>
      <c r="BP68" s="34">
        <f t="shared" si="120"/>
        <v>0</v>
      </c>
      <c r="BQ68" s="34">
        <f t="shared" si="120"/>
        <v>0</v>
      </c>
      <c r="BR68" s="34">
        <f t="shared" si="120"/>
        <v>0</v>
      </c>
      <c r="BS68" s="34">
        <f t="shared" si="120"/>
        <v>0</v>
      </c>
      <c r="BT68" s="69">
        <f t="shared" si="84"/>
        <v>0</v>
      </c>
    </row>
    <row r="69" spans="1:72" ht="14.25" customHeight="1" x14ac:dyDescent="0.2">
      <c r="A69" s="8" t="s">
        <v>127</v>
      </c>
      <c r="B69" s="55">
        <v>66</v>
      </c>
      <c r="C69" s="79" t="s">
        <v>70</v>
      </c>
      <c r="D69" s="6" t="s">
        <v>107</v>
      </c>
      <c r="E69" s="6" t="s">
        <v>108</v>
      </c>
      <c r="F69" s="10">
        <v>30</v>
      </c>
      <c r="G69" s="7" t="s">
        <v>175</v>
      </c>
      <c r="H69" s="10">
        <v>1</v>
      </c>
      <c r="I69" s="10">
        <v>39</v>
      </c>
      <c r="J69" s="78" t="str">
        <f>VLOOKUP(I69,用途!$B$2:$C$48,2,1)</f>
        <v>(16)　イ</v>
      </c>
      <c r="K69" s="10">
        <v>0</v>
      </c>
      <c r="L69" s="10">
        <v>27</v>
      </c>
      <c r="M69" s="10">
        <v>0</v>
      </c>
      <c r="N69" s="6" t="s">
        <v>227</v>
      </c>
      <c r="O69" s="6">
        <v>0</v>
      </c>
      <c r="P69" s="10">
        <v>1</v>
      </c>
      <c r="Q69" s="6" t="s">
        <v>228</v>
      </c>
      <c r="R69" s="10">
        <v>1</v>
      </c>
      <c r="S69" s="6" t="s">
        <v>127</v>
      </c>
      <c r="T69" s="6" t="s">
        <v>127</v>
      </c>
      <c r="U69" s="6" t="s">
        <v>127</v>
      </c>
      <c r="V69" s="26"/>
      <c r="W69" s="54"/>
      <c r="X69" s="52">
        <v>21</v>
      </c>
      <c r="Y69" s="54">
        <f t="shared" ref="Y69:AL69" si="121">COUNTIFS($I$4:$I$355,Y$2,$O$4:$O$355,0,$F$4:$F$355,"&gt;=30",$F$4:$F$355,"&lt;=31",$L$4:$L$355,21)</f>
        <v>0</v>
      </c>
      <c r="Z69" s="34">
        <f t="shared" si="121"/>
        <v>0</v>
      </c>
      <c r="AA69" s="34">
        <f t="shared" si="121"/>
        <v>0</v>
      </c>
      <c r="AB69" s="34">
        <f t="shared" si="121"/>
        <v>0</v>
      </c>
      <c r="AC69" s="34">
        <f t="shared" si="121"/>
        <v>0</v>
      </c>
      <c r="AD69" s="34">
        <f t="shared" si="121"/>
        <v>0</v>
      </c>
      <c r="AE69" s="34">
        <f t="shared" si="121"/>
        <v>0</v>
      </c>
      <c r="AF69" s="34">
        <f t="shared" si="121"/>
        <v>0</v>
      </c>
      <c r="AG69" s="34">
        <f t="shared" si="121"/>
        <v>0</v>
      </c>
      <c r="AH69" s="34">
        <f t="shared" si="121"/>
        <v>0</v>
      </c>
      <c r="AI69" s="34">
        <f t="shared" si="121"/>
        <v>0</v>
      </c>
      <c r="AJ69" s="34">
        <f t="shared" si="121"/>
        <v>0</v>
      </c>
      <c r="AK69" s="34">
        <f t="shared" si="121"/>
        <v>0</v>
      </c>
      <c r="AL69" s="34">
        <f t="shared" si="121"/>
        <v>0</v>
      </c>
      <c r="AM69" s="34"/>
      <c r="AN69" s="34"/>
      <c r="AO69" s="34"/>
      <c r="AP69" s="34"/>
      <c r="AQ69" s="34">
        <f>COUNTIFS($I$4:$I$355,AQ$2,$O$4:$O$355,0,$F$4:$F$355,"&gt;=30",$F$4:$F$355,"&lt;=31",$L$4:$L$355,21)</f>
        <v>0</v>
      </c>
      <c r="AR69" s="34"/>
      <c r="AS69" s="34"/>
      <c r="AT69" s="34"/>
      <c r="AU69" s="34"/>
      <c r="AV69" s="34">
        <f t="shared" ref="AV69:BS69" si="122">COUNTIFS($I$4:$I$355,AV$2,$O$4:$O$355,0,$F$4:$F$355,"&gt;=30",$F$4:$F$355,"&lt;=31",$L$4:$L$355,21)</f>
        <v>0</v>
      </c>
      <c r="AW69" s="34">
        <f t="shared" si="122"/>
        <v>0</v>
      </c>
      <c r="AX69" s="34">
        <f t="shared" si="122"/>
        <v>0</v>
      </c>
      <c r="AY69" s="34">
        <f t="shared" si="122"/>
        <v>0</v>
      </c>
      <c r="AZ69" s="34">
        <f t="shared" si="122"/>
        <v>0</v>
      </c>
      <c r="BA69" s="34">
        <f t="shared" si="122"/>
        <v>0</v>
      </c>
      <c r="BB69" s="34">
        <f t="shared" si="122"/>
        <v>0</v>
      </c>
      <c r="BC69" s="34">
        <f t="shared" si="122"/>
        <v>0</v>
      </c>
      <c r="BD69" s="34">
        <f t="shared" si="122"/>
        <v>0</v>
      </c>
      <c r="BE69" s="34">
        <f t="shared" si="122"/>
        <v>0</v>
      </c>
      <c r="BF69" s="34">
        <f t="shared" si="122"/>
        <v>0</v>
      </c>
      <c r="BG69" s="34">
        <f t="shared" si="122"/>
        <v>0</v>
      </c>
      <c r="BH69" s="34">
        <f t="shared" si="122"/>
        <v>0</v>
      </c>
      <c r="BI69" s="34">
        <f t="shared" si="122"/>
        <v>0</v>
      </c>
      <c r="BJ69" s="34">
        <f t="shared" si="122"/>
        <v>0</v>
      </c>
      <c r="BK69" s="34">
        <f t="shared" si="122"/>
        <v>0</v>
      </c>
      <c r="BL69" s="34">
        <f t="shared" si="122"/>
        <v>0</v>
      </c>
      <c r="BM69" s="34">
        <f t="shared" si="122"/>
        <v>0</v>
      </c>
      <c r="BN69" s="34">
        <f t="shared" si="122"/>
        <v>0</v>
      </c>
      <c r="BO69" s="34">
        <f t="shared" si="122"/>
        <v>0</v>
      </c>
      <c r="BP69" s="34">
        <f t="shared" si="122"/>
        <v>0</v>
      </c>
      <c r="BQ69" s="34">
        <f t="shared" si="122"/>
        <v>0</v>
      </c>
      <c r="BR69" s="34">
        <f t="shared" si="122"/>
        <v>0</v>
      </c>
      <c r="BS69" s="34">
        <f t="shared" si="122"/>
        <v>0</v>
      </c>
      <c r="BT69" s="69">
        <f t="shared" si="84"/>
        <v>0</v>
      </c>
    </row>
    <row r="70" spans="1:72" ht="14.25" customHeight="1" x14ac:dyDescent="0.2">
      <c r="A70" s="8" t="s">
        <v>127</v>
      </c>
      <c r="B70" s="55">
        <v>67</v>
      </c>
      <c r="C70" s="79" t="s">
        <v>70</v>
      </c>
      <c r="D70" s="6" t="s">
        <v>229</v>
      </c>
      <c r="E70" s="6" t="s">
        <v>230</v>
      </c>
      <c r="F70" s="10">
        <v>17</v>
      </c>
      <c r="G70" s="7" t="s">
        <v>174</v>
      </c>
      <c r="H70" s="10">
        <v>3</v>
      </c>
      <c r="I70" s="10">
        <v>35</v>
      </c>
      <c r="J70" s="78" t="str">
        <f>VLOOKUP(I70,用途!$B$2:$C$48,2,1)</f>
        <v>(14)</v>
      </c>
      <c r="K70" s="10">
        <v>0</v>
      </c>
      <c r="L70" s="10">
        <v>0</v>
      </c>
      <c r="M70" s="10">
        <v>0</v>
      </c>
      <c r="N70" s="6" t="s">
        <v>190</v>
      </c>
      <c r="O70" s="6">
        <v>0</v>
      </c>
      <c r="P70" s="10">
        <v>0</v>
      </c>
      <c r="Q70" s="6" t="s">
        <v>78</v>
      </c>
      <c r="R70" s="10">
        <v>1</v>
      </c>
      <c r="S70" s="10">
        <v>0</v>
      </c>
      <c r="T70" s="10">
        <v>0</v>
      </c>
      <c r="U70" s="10">
        <v>0</v>
      </c>
      <c r="V70" s="25"/>
      <c r="W70" s="33" t="s">
        <v>412</v>
      </c>
      <c r="X70" s="52"/>
      <c r="Y70" s="54">
        <f t="shared" ref="Y70:AL70" si="123">COUNTIFS($I$4:$I$355,Y$2,$O$4:$O$355,0,$F$4:$F$355,"&gt;=30",$F$4:$F$355,"&lt;=31",$L$4:$L$355,21,$R$4:$R$355,"&gt;=1",$R$4:$R$355,"&lt;=3")</f>
        <v>0</v>
      </c>
      <c r="Z70" s="34">
        <f t="shared" si="123"/>
        <v>0</v>
      </c>
      <c r="AA70" s="34">
        <f t="shared" si="123"/>
        <v>0</v>
      </c>
      <c r="AB70" s="34">
        <f t="shared" si="123"/>
        <v>0</v>
      </c>
      <c r="AC70" s="34">
        <f t="shared" si="123"/>
        <v>0</v>
      </c>
      <c r="AD70" s="34">
        <f t="shared" si="123"/>
        <v>0</v>
      </c>
      <c r="AE70" s="34">
        <f t="shared" si="123"/>
        <v>0</v>
      </c>
      <c r="AF70" s="34">
        <f t="shared" si="123"/>
        <v>0</v>
      </c>
      <c r="AG70" s="34">
        <f t="shared" si="123"/>
        <v>0</v>
      </c>
      <c r="AH70" s="34">
        <f t="shared" si="123"/>
        <v>0</v>
      </c>
      <c r="AI70" s="34">
        <f t="shared" si="123"/>
        <v>0</v>
      </c>
      <c r="AJ70" s="34">
        <f t="shared" si="123"/>
        <v>0</v>
      </c>
      <c r="AK70" s="34">
        <f t="shared" si="123"/>
        <v>0</v>
      </c>
      <c r="AL70" s="34">
        <f t="shared" si="123"/>
        <v>0</v>
      </c>
      <c r="AM70" s="34"/>
      <c r="AN70" s="34"/>
      <c r="AO70" s="34"/>
      <c r="AP70" s="34"/>
      <c r="AQ70" s="34">
        <f>COUNTIFS($I$4:$I$355,AQ$2,$O$4:$O$355,0,$F$4:$F$355,"&gt;=30",$F$4:$F$355,"&lt;=31",$L$4:$L$355,21,$R$4:$R$355,"&gt;=1",$R$4:$R$355,"&lt;=3")</f>
        <v>0</v>
      </c>
      <c r="AR70" s="34"/>
      <c r="AS70" s="34"/>
      <c r="AT70" s="34"/>
      <c r="AU70" s="34"/>
      <c r="AV70" s="34">
        <f t="shared" ref="AV70:BS70" si="124">COUNTIFS($I$4:$I$355,AV$2,$O$4:$O$355,0,$F$4:$F$355,"&gt;=30",$F$4:$F$355,"&lt;=31",$L$4:$L$355,21,$R$4:$R$355,"&gt;=1",$R$4:$R$355,"&lt;=3")</f>
        <v>0</v>
      </c>
      <c r="AW70" s="34">
        <f t="shared" si="124"/>
        <v>0</v>
      </c>
      <c r="AX70" s="34">
        <f t="shared" si="124"/>
        <v>0</v>
      </c>
      <c r="AY70" s="34">
        <f t="shared" si="124"/>
        <v>0</v>
      </c>
      <c r="AZ70" s="34">
        <f t="shared" si="124"/>
        <v>0</v>
      </c>
      <c r="BA70" s="34">
        <f t="shared" si="124"/>
        <v>0</v>
      </c>
      <c r="BB70" s="34">
        <f t="shared" si="124"/>
        <v>0</v>
      </c>
      <c r="BC70" s="34">
        <f t="shared" si="124"/>
        <v>0</v>
      </c>
      <c r="BD70" s="34">
        <f t="shared" si="124"/>
        <v>0</v>
      </c>
      <c r="BE70" s="34">
        <f t="shared" si="124"/>
        <v>0</v>
      </c>
      <c r="BF70" s="34">
        <f t="shared" si="124"/>
        <v>0</v>
      </c>
      <c r="BG70" s="34">
        <f t="shared" si="124"/>
        <v>0</v>
      </c>
      <c r="BH70" s="34">
        <f t="shared" si="124"/>
        <v>0</v>
      </c>
      <c r="BI70" s="34">
        <f t="shared" si="124"/>
        <v>0</v>
      </c>
      <c r="BJ70" s="34">
        <f t="shared" si="124"/>
        <v>0</v>
      </c>
      <c r="BK70" s="34">
        <f t="shared" si="124"/>
        <v>0</v>
      </c>
      <c r="BL70" s="34">
        <f t="shared" si="124"/>
        <v>0</v>
      </c>
      <c r="BM70" s="34">
        <f t="shared" si="124"/>
        <v>0</v>
      </c>
      <c r="BN70" s="34">
        <f t="shared" si="124"/>
        <v>0</v>
      </c>
      <c r="BO70" s="34">
        <f t="shared" si="124"/>
        <v>0</v>
      </c>
      <c r="BP70" s="34">
        <f t="shared" si="124"/>
        <v>0</v>
      </c>
      <c r="BQ70" s="34">
        <f t="shared" si="124"/>
        <v>0</v>
      </c>
      <c r="BR70" s="34">
        <f t="shared" si="124"/>
        <v>0</v>
      </c>
      <c r="BS70" s="34">
        <f t="shared" si="124"/>
        <v>0</v>
      </c>
      <c r="BT70" s="69">
        <f t="shared" si="84"/>
        <v>0</v>
      </c>
    </row>
    <row r="71" spans="1:72" ht="14.25" customHeight="1" x14ac:dyDescent="0.2">
      <c r="A71" s="8" t="s">
        <v>127</v>
      </c>
      <c r="B71" s="55">
        <v>68</v>
      </c>
      <c r="C71" s="79" t="s">
        <v>109</v>
      </c>
      <c r="D71" s="6" t="s">
        <v>231</v>
      </c>
      <c r="E71" s="6" t="s">
        <v>232</v>
      </c>
      <c r="F71" s="10">
        <v>20</v>
      </c>
      <c r="G71" s="7" t="s">
        <v>178</v>
      </c>
      <c r="H71" s="10">
        <v>2</v>
      </c>
      <c r="I71" s="10">
        <v>18</v>
      </c>
      <c r="J71" s="78" t="str">
        <f>VLOOKUP(I71,用途!$B$2:$C$48,2,1)</f>
        <v>(5)　イ</v>
      </c>
      <c r="K71" s="10">
        <v>0</v>
      </c>
      <c r="L71" s="10">
        <v>0</v>
      </c>
      <c r="M71" s="10">
        <v>0</v>
      </c>
      <c r="N71" s="6" t="s">
        <v>233</v>
      </c>
      <c r="O71" s="6">
        <v>0</v>
      </c>
      <c r="P71" s="10">
        <v>1</v>
      </c>
      <c r="Q71" s="6" t="s">
        <v>234</v>
      </c>
      <c r="R71" s="10">
        <v>1</v>
      </c>
      <c r="S71" s="10">
        <v>0</v>
      </c>
      <c r="T71" s="10">
        <v>0</v>
      </c>
      <c r="U71" s="10">
        <v>0</v>
      </c>
      <c r="V71" s="25"/>
      <c r="W71" s="54"/>
      <c r="X71" s="52">
        <v>22</v>
      </c>
      <c r="Y71" s="54">
        <f t="shared" ref="Y71:AL71" si="125">COUNTIFS($I$4:$I$355,Y$2,$O$4:$O$355,0,$F$4:$F$355,"&gt;=30",$F$4:$F$355,"&lt;=31",$L$4:$L$355,22)</f>
        <v>0</v>
      </c>
      <c r="Z71" s="34">
        <f t="shared" si="125"/>
        <v>0</v>
      </c>
      <c r="AA71" s="34">
        <f t="shared" si="125"/>
        <v>0</v>
      </c>
      <c r="AB71" s="34">
        <f t="shared" si="125"/>
        <v>0</v>
      </c>
      <c r="AC71" s="34">
        <f t="shared" si="125"/>
        <v>0</v>
      </c>
      <c r="AD71" s="34">
        <f t="shared" si="125"/>
        <v>0</v>
      </c>
      <c r="AE71" s="34">
        <f t="shared" si="125"/>
        <v>0</v>
      </c>
      <c r="AF71" s="34">
        <f t="shared" si="125"/>
        <v>0</v>
      </c>
      <c r="AG71" s="34">
        <f t="shared" si="125"/>
        <v>7</v>
      </c>
      <c r="AH71" s="34">
        <f t="shared" si="125"/>
        <v>5</v>
      </c>
      <c r="AI71" s="34">
        <f t="shared" si="125"/>
        <v>1</v>
      </c>
      <c r="AJ71" s="34">
        <f t="shared" si="125"/>
        <v>1</v>
      </c>
      <c r="AK71" s="34">
        <f t="shared" si="125"/>
        <v>0</v>
      </c>
      <c r="AL71" s="34">
        <f t="shared" si="125"/>
        <v>0</v>
      </c>
      <c r="AM71" s="34"/>
      <c r="AN71" s="34"/>
      <c r="AO71" s="34"/>
      <c r="AP71" s="34"/>
      <c r="AQ71" s="34">
        <f>COUNTIFS($I$4:$I$355,AQ$2,$O$4:$O$355,0,$F$4:$F$355,"&gt;=30",$F$4:$F$355,"&lt;=31",$L$4:$L$355,22)</f>
        <v>0</v>
      </c>
      <c r="AR71" s="34"/>
      <c r="AS71" s="34"/>
      <c r="AT71" s="34"/>
      <c r="AU71" s="34"/>
      <c r="AV71" s="34">
        <f t="shared" ref="AV71:BS71" si="126">COUNTIFS($I$4:$I$355,AV$2,$O$4:$O$355,0,$F$4:$F$355,"&gt;=30",$F$4:$F$355,"&lt;=31",$L$4:$L$355,22)</f>
        <v>0</v>
      </c>
      <c r="AW71" s="34">
        <f t="shared" si="126"/>
        <v>0</v>
      </c>
      <c r="AX71" s="34">
        <f t="shared" si="126"/>
        <v>0</v>
      </c>
      <c r="AY71" s="34">
        <f t="shared" si="126"/>
        <v>0</v>
      </c>
      <c r="AZ71" s="34">
        <f t="shared" si="126"/>
        <v>0</v>
      </c>
      <c r="BA71" s="34">
        <f t="shared" si="126"/>
        <v>0</v>
      </c>
      <c r="BB71" s="34">
        <f t="shared" si="126"/>
        <v>0</v>
      </c>
      <c r="BC71" s="34">
        <f t="shared" si="126"/>
        <v>0</v>
      </c>
      <c r="BD71" s="34">
        <f t="shared" si="126"/>
        <v>0</v>
      </c>
      <c r="BE71" s="34">
        <f t="shared" si="126"/>
        <v>0</v>
      </c>
      <c r="BF71" s="34">
        <f t="shared" si="126"/>
        <v>0</v>
      </c>
      <c r="BG71" s="34">
        <f t="shared" si="126"/>
        <v>0</v>
      </c>
      <c r="BH71" s="34">
        <f t="shared" si="126"/>
        <v>0</v>
      </c>
      <c r="BI71" s="34">
        <f t="shared" si="126"/>
        <v>0</v>
      </c>
      <c r="BJ71" s="34">
        <f t="shared" si="126"/>
        <v>0</v>
      </c>
      <c r="BK71" s="34">
        <f t="shared" si="126"/>
        <v>32</v>
      </c>
      <c r="BL71" s="34">
        <f t="shared" si="126"/>
        <v>1</v>
      </c>
      <c r="BM71" s="34">
        <f t="shared" si="126"/>
        <v>0</v>
      </c>
      <c r="BN71" s="34">
        <f t="shared" si="126"/>
        <v>0</v>
      </c>
      <c r="BO71" s="34">
        <f t="shared" si="126"/>
        <v>0</v>
      </c>
      <c r="BP71" s="34">
        <f t="shared" si="126"/>
        <v>0</v>
      </c>
      <c r="BQ71" s="34">
        <f t="shared" si="126"/>
        <v>0</v>
      </c>
      <c r="BR71" s="34">
        <f t="shared" si="126"/>
        <v>0</v>
      </c>
      <c r="BS71" s="34">
        <f t="shared" si="126"/>
        <v>0</v>
      </c>
      <c r="BT71" s="69">
        <f t="shared" si="84"/>
        <v>47</v>
      </c>
    </row>
    <row r="72" spans="1:72" ht="14.25" customHeight="1" x14ac:dyDescent="0.2">
      <c r="A72" s="8" t="s">
        <v>127</v>
      </c>
      <c r="B72" s="55">
        <v>69</v>
      </c>
      <c r="C72" s="79" t="s">
        <v>109</v>
      </c>
      <c r="D72" s="6" t="s">
        <v>231</v>
      </c>
      <c r="E72" s="6" t="s">
        <v>232</v>
      </c>
      <c r="F72" s="10">
        <v>30</v>
      </c>
      <c r="G72" s="7" t="s">
        <v>175</v>
      </c>
      <c r="H72" s="10">
        <v>2</v>
      </c>
      <c r="I72" s="10">
        <v>18</v>
      </c>
      <c r="J72" s="78" t="str">
        <f>VLOOKUP(I72,用途!$B$2:$C$48,2,1)</f>
        <v>(5)　イ</v>
      </c>
      <c r="K72" s="10">
        <v>0</v>
      </c>
      <c r="L72" s="10">
        <v>12</v>
      </c>
      <c r="M72" s="10">
        <v>0</v>
      </c>
      <c r="N72" s="6" t="s">
        <v>233</v>
      </c>
      <c r="O72" s="6">
        <v>0</v>
      </c>
      <c r="P72" s="10">
        <v>1</v>
      </c>
      <c r="Q72" s="6" t="s">
        <v>234</v>
      </c>
      <c r="R72" s="10">
        <v>4</v>
      </c>
      <c r="S72" s="10">
        <v>0</v>
      </c>
      <c r="T72" s="10">
        <v>0</v>
      </c>
      <c r="U72" s="10">
        <v>0</v>
      </c>
      <c r="V72" s="25"/>
      <c r="W72" s="33" t="s">
        <v>412</v>
      </c>
      <c r="X72" s="50" t="s">
        <v>431</v>
      </c>
      <c r="Y72" s="54">
        <f t="shared" ref="Y72:AL72" si="127">COUNTIFS($I$4:$I$355,Y$2,$O$4:$O$355,0,$F$4:$F$355,"&gt;=30",$F$4:$F$355,"&lt;=31",$L$4:$L$355,22,$R$4:$R$355,"&gt;=1",$R$4:$R$355,"&lt;=3")</f>
        <v>0</v>
      </c>
      <c r="Z72" s="34">
        <f t="shared" si="127"/>
        <v>0</v>
      </c>
      <c r="AA72" s="34">
        <f t="shared" si="127"/>
        <v>0</v>
      </c>
      <c r="AB72" s="34">
        <f t="shared" si="127"/>
        <v>0</v>
      </c>
      <c r="AC72" s="34">
        <f t="shared" si="127"/>
        <v>0</v>
      </c>
      <c r="AD72" s="34">
        <f t="shared" si="127"/>
        <v>0</v>
      </c>
      <c r="AE72" s="34">
        <f t="shared" si="127"/>
        <v>0</v>
      </c>
      <c r="AF72" s="34">
        <f t="shared" si="127"/>
        <v>0</v>
      </c>
      <c r="AG72" s="34">
        <f t="shared" si="127"/>
        <v>1</v>
      </c>
      <c r="AH72" s="34">
        <f t="shared" si="127"/>
        <v>3</v>
      </c>
      <c r="AI72" s="34">
        <f t="shared" si="127"/>
        <v>0</v>
      </c>
      <c r="AJ72" s="34">
        <f t="shared" si="127"/>
        <v>1</v>
      </c>
      <c r="AK72" s="34">
        <f t="shared" si="127"/>
        <v>0</v>
      </c>
      <c r="AL72" s="34">
        <f t="shared" si="127"/>
        <v>0</v>
      </c>
      <c r="AM72" s="34"/>
      <c r="AN72" s="34"/>
      <c r="AO72" s="34"/>
      <c r="AP72" s="34"/>
      <c r="AQ72" s="34">
        <f>COUNTIFS($I$4:$I$355,AQ$2,$O$4:$O$355,0,$F$4:$F$355,"&gt;=30",$F$4:$F$355,"&lt;=31",$L$4:$L$355,22,$R$4:$R$355,"&gt;=1",$R$4:$R$355,"&lt;=3")</f>
        <v>0</v>
      </c>
      <c r="AR72" s="34"/>
      <c r="AS72" s="34"/>
      <c r="AT72" s="34"/>
      <c r="AU72" s="34"/>
      <c r="AV72" s="34">
        <f t="shared" ref="AV72:BS72" si="128">COUNTIFS($I$4:$I$355,AV$2,$O$4:$O$355,0,$F$4:$F$355,"&gt;=30",$F$4:$F$355,"&lt;=31",$L$4:$L$355,22,$R$4:$R$355,"&gt;=1",$R$4:$R$355,"&lt;=3")</f>
        <v>0</v>
      </c>
      <c r="AW72" s="34">
        <f t="shared" si="128"/>
        <v>0</v>
      </c>
      <c r="AX72" s="34">
        <f t="shared" si="128"/>
        <v>0</v>
      </c>
      <c r="AY72" s="34">
        <f t="shared" si="128"/>
        <v>0</v>
      </c>
      <c r="AZ72" s="34">
        <f t="shared" si="128"/>
        <v>0</v>
      </c>
      <c r="BA72" s="34">
        <f t="shared" si="128"/>
        <v>0</v>
      </c>
      <c r="BB72" s="34">
        <f t="shared" si="128"/>
        <v>0</v>
      </c>
      <c r="BC72" s="34">
        <f t="shared" si="128"/>
        <v>0</v>
      </c>
      <c r="BD72" s="34">
        <f t="shared" si="128"/>
        <v>0</v>
      </c>
      <c r="BE72" s="34">
        <f t="shared" si="128"/>
        <v>0</v>
      </c>
      <c r="BF72" s="34">
        <f t="shared" si="128"/>
        <v>0</v>
      </c>
      <c r="BG72" s="34">
        <f t="shared" si="128"/>
        <v>0</v>
      </c>
      <c r="BH72" s="34">
        <f t="shared" si="128"/>
        <v>0</v>
      </c>
      <c r="BI72" s="34">
        <f t="shared" si="128"/>
        <v>0</v>
      </c>
      <c r="BJ72" s="34">
        <f t="shared" si="128"/>
        <v>0</v>
      </c>
      <c r="BK72" s="34">
        <f t="shared" si="128"/>
        <v>27</v>
      </c>
      <c r="BL72" s="34">
        <f t="shared" si="128"/>
        <v>1</v>
      </c>
      <c r="BM72" s="34">
        <f t="shared" si="128"/>
        <v>0</v>
      </c>
      <c r="BN72" s="34">
        <f t="shared" si="128"/>
        <v>0</v>
      </c>
      <c r="BO72" s="34">
        <f t="shared" si="128"/>
        <v>0</v>
      </c>
      <c r="BP72" s="34">
        <f t="shared" si="128"/>
        <v>0</v>
      </c>
      <c r="BQ72" s="34">
        <f t="shared" si="128"/>
        <v>0</v>
      </c>
      <c r="BR72" s="34">
        <f t="shared" si="128"/>
        <v>0</v>
      </c>
      <c r="BS72" s="34">
        <f t="shared" si="128"/>
        <v>0</v>
      </c>
      <c r="BT72" s="69">
        <f t="shared" si="84"/>
        <v>33</v>
      </c>
    </row>
    <row r="73" spans="1:72" ht="14.25" customHeight="1" x14ac:dyDescent="0.2">
      <c r="A73" s="8" t="s">
        <v>127</v>
      </c>
      <c r="B73" s="55">
        <v>70</v>
      </c>
      <c r="C73" s="79" t="s">
        <v>109</v>
      </c>
      <c r="D73" s="6" t="s">
        <v>231</v>
      </c>
      <c r="E73" s="6" t="s">
        <v>232</v>
      </c>
      <c r="F73" s="10">
        <v>30</v>
      </c>
      <c r="G73" s="7" t="s">
        <v>175</v>
      </c>
      <c r="H73" s="10">
        <v>2</v>
      </c>
      <c r="I73" s="10">
        <v>18</v>
      </c>
      <c r="J73" s="78" t="str">
        <f>VLOOKUP(I73,用途!$B$2:$C$48,2,1)</f>
        <v>(5)　イ</v>
      </c>
      <c r="K73" s="10">
        <v>0</v>
      </c>
      <c r="L73" s="10">
        <v>22</v>
      </c>
      <c r="M73" s="10">
        <v>0</v>
      </c>
      <c r="N73" s="6" t="s">
        <v>233</v>
      </c>
      <c r="O73" s="6">
        <v>0</v>
      </c>
      <c r="P73" s="10">
        <v>1</v>
      </c>
      <c r="Q73" s="6" t="s">
        <v>234</v>
      </c>
      <c r="R73" s="10">
        <v>4</v>
      </c>
      <c r="S73" s="10">
        <v>0</v>
      </c>
      <c r="T73" s="10">
        <v>0</v>
      </c>
      <c r="U73" s="10">
        <v>0</v>
      </c>
      <c r="V73" s="25"/>
      <c r="W73" s="54"/>
      <c r="X73" s="52">
        <v>23</v>
      </c>
      <c r="Y73" s="54">
        <f t="shared" ref="Y73:AL73" si="129">COUNTIFS($I$4:$I$355,Y$2,$O$4:$O$355,0,$F$4:$F$355,"&gt;=30",$F$4:$F$355,"&lt;=31",$L$4:$L$355,23)</f>
        <v>0</v>
      </c>
      <c r="Z73" s="34">
        <f t="shared" si="129"/>
        <v>0</v>
      </c>
      <c r="AA73" s="34">
        <f t="shared" si="129"/>
        <v>0</v>
      </c>
      <c r="AB73" s="34">
        <f t="shared" si="129"/>
        <v>0</v>
      </c>
      <c r="AC73" s="34">
        <f t="shared" si="129"/>
        <v>0</v>
      </c>
      <c r="AD73" s="34">
        <f t="shared" si="129"/>
        <v>0</v>
      </c>
      <c r="AE73" s="34">
        <f t="shared" si="129"/>
        <v>0</v>
      </c>
      <c r="AF73" s="34">
        <f t="shared" si="129"/>
        <v>0</v>
      </c>
      <c r="AG73" s="34">
        <f t="shared" si="129"/>
        <v>0</v>
      </c>
      <c r="AH73" s="34">
        <f t="shared" si="129"/>
        <v>0</v>
      </c>
      <c r="AI73" s="34">
        <f t="shared" si="129"/>
        <v>0</v>
      </c>
      <c r="AJ73" s="34">
        <f t="shared" si="129"/>
        <v>0</v>
      </c>
      <c r="AK73" s="34">
        <f t="shared" si="129"/>
        <v>0</v>
      </c>
      <c r="AL73" s="34">
        <f t="shared" si="129"/>
        <v>0</v>
      </c>
      <c r="AM73" s="34"/>
      <c r="AN73" s="34"/>
      <c r="AO73" s="34"/>
      <c r="AP73" s="34"/>
      <c r="AQ73" s="34">
        <f>COUNTIFS($I$4:$I$355,AQ$2,$O$4:$O$355,0,$F$4:$F$355,"&gt;=30",$F$4:$F$355,"&lt;=31",$L$4:$L$355,23)</f>
        <v>0</v>
      </c>
      <c r="AR73" s="34"/>
      <c r="AS73" s="34"/>
      <c r="AT73" s="34"/>
      <c r="AU73" s="34"/>
      <c r="AV73" s="34">
        <f t="shared" ref="AV73:BS73" si="130">COUNTIFS($I$4:$I$355,AV$2,$O$4:$O$355,0,$F$4:$F$355,"&gt;=30",$F$4:$F$355,"&lt;=31",$L$4:$L$355,23)</f>
        <v>0</v>
      </c>
      <c r="AW73" s="34">
        <f t="shared" si="130"/>
        <v>0</v>
      </c>
      <c r="AX73" s="34">
        <f t="shared" si="130"/>
        <v>0</v>
      </c>
      <c r="AY73" s="34">
        <f t="shared" si="130"/>
        <v>0</v>
      </c>
      <c r="AZ73" s="34">
        <f t="shared" si="130"/>
        <v>0</v>
      </c>
      <c r="BA73" s="34">
        <f t="shared" si="130"/>
        <v>0</v>
      </c>
      <c r="BB73" s="34">
        <f t="shared" si="130"/>
        <v>0</v>
      </c>
      <c r="BC73" s="34">
        <f t="shared" si="130"/>
        <v>0</v>
      </c>
      <c r="BD73" s="34">
        <f t="shared" si="130"/>
        <v>0</v>
      </c>
      <c r="BE73" s="34">
        <f t="shared" si="130"/>
        <v>0</v>
      </c>
      <c r="BF73" s="34">
        <f t="shared" si="130"/>
        <v>0</v>
      </c>
      <c r="BG73" s="34">
        <f t="shared" si="130"/>
        <v>0</v>
      </c>
      <c r="BH73" s="34">
        <f t="shared" si="130"/>
        <v>0</v>
      </c>
      <c r="BI73" s="34">
        <f t="shared" si="130"/>
        <v>0</v>
      </c>
      <c r="BJ73" s="34">
        <f t="shared" si="130"/>
        <v>0</v>
      </c>
      <c r="BK73" s="34">
        <f t="shared" si="130"/>
        <v>0</v>
      </c>
      <c r="BL73" s="34">
        <f t="shared" si="130"/>
        <v>0</v>
      </c>
      <c r="BM73" s="34">
        <f t="shared" si="130"/>
        <v>0</v>
      </c>
      <c r="BN73" s="34">
        <f t="shared" si="130"/>
        <v>0</v>
      </c>
      <c r="BO73" s="34">
        <f t="shared" si="130"/>
        <v>0</v>
      </c>
      <c r="BP73" s="34">
        <f t="shared" si="130"/>
        <v>0</v>
      </c>
      <c r="BQ73" s="34">
        <f t="shared" si="130"/>
        <v>0</v>
      </c>
      <c r="BR73" s="34">
        <f t="shared" si="130"/>
        <v>0</v>
      </c>
      <c r="BS73" s="34">
        <f t="shared" si="130"/>
        <v>0</v>
      </c>
      <c r="BT73" s="69">
        <f t="shared" si="84"/>
        <v>0</v>
      </c>
    </row>
    <row r="74" spans="1:72" ht="14.25" customHeight="1" x14ac:dyDescent="0.2">
      <c r="A74" s="8" t="s">
        <v>127</v>
      </c>
      <c r="B74" s="55">
        <v>71</v>
      </c>
      <c r="C74" s="79" t="s">
        <v>110</v>
      </c>
      <c r="D74" s="6" t="s">
        <v>235</v>
      </c>
      <c r="E74" s="6" t="s">
        <v>236</v>
      </c>
      <c r="F74" s="10">
        <v>17</v>
      </c>
      <c r="G74" s="7" t="s">
        <v>174</v>
      </c>
      <c r="H74" s="10">
        <v>3</v>
      </c>
      <c r="I74" s="10">
        <v>16</v>
      </c>
      <c r="J74" s="78" t="str">
        <f>VLOOKUP(I74,用途!$B$2:$C$48,2,1)</f>
        <v>(3)　ロ</v>
      </c>
      <c r="K74" s="10">
        <v>2</v>
      </c>
      <c r="L74" s="10">
        <v>0</v>
      </c>
      <c r="M74" s="10">
        <v>0</v>
      </c>
      <c r="N74" s="6" t="s">
        <v>237</v>
      </c>
      <c r="O74" s="6">
        <v>0</v>
      </c>
      <c r="P74" s="10">
        <v>1</v>
      </c>
      <c r="Q74" s="6" t="s">
        <v>237</v>
      </c>
      <c r="R74" s="10">
        <v>1</v>
      </c>
      <c r="S74" s="10">
        <v>0</v>
      </c>
      <c r="T74" s="10">
        <v>0</v>
      </c>
      <c r="U74" s="10">
        <v>0</v>
      </c>
      <c r="V74" s="25"/>
      <c r="W74" s="33" t="s">
        <v>412</v>
      </c>
      <c r="X74" s="52"/>
      <c r="Y74" s="54">
        <f t="shared" ref="Y74:AL74" si="131">COUNTIFS($I$4:$I$355,Y$2,$O$4:$O$355,0,$F$4:$F$355,"&gt;=30",$F$4:$F$355,"&lt;=31",$L$4:$L$355,23,$R$4:$R$355,"&gt;=1",$R$4:$R$355,"&lt;=3")</f>
        <v>0</v>
      </c>
      <c r="Z74" s="34">
        <f t="shared" si="131"/>
        <v>0</v>
      </c>
      <c r="AA74" s="34">
        <f t="shared" si="131"/>
        <v>0</v>
      </c>
      <c r="AB74" s="34">
        <f t="shared" si="131"/>
        <v>0</v>
      </c>
      <c r="AC74" s="34">
        <f t="shared" si="131"/>
        <v>0</v>
      </c>
      <c r="AD74" s="34">
        <f t="shared" si="131"/>
        <v>0</v>
      </c>
      <c r="AE74" s="34">
        <f t="shared" si="131"/>
        <v>0</v>
      </c>
      <c r="AF74" s="34">
        <f t="shared" si="131"/>
        <v>0</v>
      </c>
      <c r="AG74" s="34">
        <f t="shared" si="131"/>
        <v>0</v>
      </c>
      <c r="AH74" s="34">
        <f t="shared" si="131"/>
        <v>0</v>
      </c>
      <c r="AI74" s="34">
        <f t="shared" si="131"/>
        <v>0</v>
      </c>
      <c r="AJ74" s="34">
        <f t="shared" si="131"/>
        <v>0</v>
      </c>
      <c r="AK74" s="34">
        <f t="shared" si="131"/>
        <v>0</v>
      </c>
      <c r="AL74" s="34">
        <f t="shared" si="131"/>
        <v>0</v>
      </c>
      <c r="AM74" s="34"/>
      <c r="AN74" s="34"/>
      <c r="AO74" s="34"/>
      <c r="AP74" s="34"/>
      <c r="AQ74" s="34">
        <f>COUNTIFS($I$4:$I$355,AQ$2,$O$4:$O$355,0,$F$4:$F$355,"&gt;=30",$F$4:$F$355,"&lt;=31",$L$4:$L$355,23,$R$4:$R$355,"&gt;=1",$R$4:$R$355,"&lt;=3")</f>
        <v>0</v>
      </c>
      <c r="AR74" s="34"/>
      <c r="AS74" s="34"/>
      <c r="AT74" s="34"/>
      <c r="AU74" s="34"/>
      <c r="AV74" s="34">
        <f t="shared" ref="AV74:BS74" si="132">COUNTIFS($I$4:$I$355,AV$2,$O$4:$O$355,0,$F$4:$F$355,"&gt;=30",$F$4:$F$355,"&lt;=31",$L$4:$L$355,23,$R$4:$R$355,"&gt;=1",$R$4:$R$355,"&lt;=3")</f>
        <v>0</v>
      </c>
      <c r="AW74" s="34">
        <f t="shared" si="132"/>
        <v>0</v>
      </c>
      <c r="AX74" s="34">
        <f t="shared" si="132"/>
        <v>0</v>
      </c>
      <c r="AY74" s="34">
        <f t="shared" si="132"/>
        <v>0</v>
      </c>
      <c r="AZ74" s="34">
        <f t="shared" si="132"/>
        <v>0</v>
      </c>
      <c r="BA74" s="34">
        <f t="shared" si="132"/>
        <v>0</v>
      </c>
      <c r="BB74" s="34">
        <f t="shared" si="132"/>
        <v>0</v>
      </c>
      <c r="BC74" s="34">
        <f t="shared" si="132"/>
        <v>0</v>
      </c>
      <c r="BD74" s="34">
        <f t="shared" si="132"/>
        <v>0</v>
      </c>
      <c r="BE74" s="34">
        <f t="shared" si="132"/>
        <v>0</v>
      </c>
      <c r="BF74" s="34">
        <f t="shared" si="132"/>
        <v>0</v>
      </c>
      <c r="BG74" s="34">
        <f t="shared" si="132"/>
        <v>0</v>
      </c>
      <c r="BH74" s="34">
        <f t="shared" si="132"/>
        <v>0</v>
      </c>
      <c r="BI74" s="34">
        <f t="shared" si="132"/>
        <v>0</v>
      </c>
      <c r="BJ74" s="34">
        <f t="shared" si="132"/>
        <v>0</v>
      </c>
      <c r="BK74" s="34">
        <f t="shared" si="132"/>
        <v>0</v>
      </c>
      <c r="BL74" s="34">
        <f t="shared" si="132"/>
        <v>0</v>
      </c>
      <c r="BM74" s="34">
        <f t="shared" si="132"/>
        <v>0</v>
      </c>
      <c r="BN74" s="34">
        <f t="shared" si="132"/>
        <v>0</v>
      </c>
      <c r="BO74" s="34">
        <f t="shared" si="132"/>
        <v>0</v>
      </c>
      <c r="BP74" s="34">
        <f t="shared" si="132"/>
        <v>0</v>
      </c>
      <c r="BQ74" s="34">
        <f t="shared" si="132"/>
        <v>0</v>
      </c>
      <c r="BR74" s="34">
        <f t="shared" si="132"/>
        <v>0</v>
      </c>
      <c r="BS74" s="34">
        <f t="shared" si="132"/>
        <v>0</v>
      </c>
      <c r="BT74" s="69">
        <f t="shared" si="84"/>
        <v>0</v>
      </c>
    </row>
    <row r="75" spans="1:72" ht="14.25" customHeight="1" x14ac:dyDescent="0.2">
      <c r="A75" s="8" t="s">
        <v>127</v>
      </c>
      <c r="B75" s="55">
        <v>72</v>
      </c>
      <c r="C75" s="79" t="s">
        <v>110</v>
      </c>
      <c r="D75" s="6" t="s">
        <v>235</v>
      </c>
      <c r="E75" s="6" t="s">
        <v>236</v>
      </c>
      <c r="F75" s="10">
        <v>17</v>
      </c>
      <c r="G75" s="7" t="s">
        <v>174</v>
      </c>
      <c r="H75" s="10">
        <v>3</v>
      </c>
      <c r="I75" s="10">
        <v>16</v>
      </c>
      <c r="J75" s="78" t="str">
        <f>VLOOKUP(I75,用途!$B$2:$C$48,2,1)</f>
        <v>(3)　ロ</v>
      </c>
      <c r="K75" s="10">
        <v>2</v>
      </c>
      <c r="L75" s="10">
        <v>0</v>
      </c>
      <c r="M75" s="10">
        <v>0</v>
      </c>
      <c r="N75" s="6" t="s">
        <v>237</v>
      </c>
      <c r="O75" s="6">
        <v>0</v>
      </c>
      <c r="P75" s="10">
        <v>1</v>
      </c>
      <c r="Q75" s="6" t="s">
        <v>237</v>
      </c>
      <c r="R75" s="10">
        <v>1</v>
      </c>
      <c r="S75" s="10">
        <v>0</v>
      </c>
      <c r="T75" s="10">
        <v>0</v>
      </c>
      <c r="U75" s="10">
        <v>0</v>
      </c>
      <c r="V75" s="25"/>
      <c r="W75" s="54"/>
      <c r="X75" s="52">
        <v>24</v>
      </c>
      <c r="Y75" s="54">
        <f t="shared" ref="Y75:AL75" si="133">COUNTIFS($I$4:$I$355,Y$2,$O$4:$O$355,0,$F$4:$F$355,"&gt;=30",$F$4:$F$355,"&lt;=31",$L$4:$L$355,24)</f>
        <v>0</v>
      </c>
      <c r="Z75" s="34">
        <f t="shared" si="133"/>
        <v>0</v>
      </c>
      <c r="AA75" s="34">
        <f t="shared" si="133"/>
        <v>0</v>
      </c>
      <c r="AB75" s="34">
        <f t="shared" si="133"/>
        <v>0</v>
      </c>
      <c r="AC75" s="34">
        <f t="shared" si="133"/>
        <v>0</v>
      </c>
      <c r="AD75" s="34">
        <f t="shared" si="133"/>
        <v>0</v>
      </c>
      <c r="AE75" s="34">
        <f t="shared" si="133"/>
        <v>0</v>
      </c>
      <c r="AF75" s="34">
        <f t="shared" si="133"/>
        <v>0</v>
      </c>
      <c r="AG75" s="34">
        <f t="shared" si="133"/>
        <v>0</v>
      </c>
      <c r="AH75" s="34">
        <f t="shared" si="133"/>
        <v>0</v>
      </c>
      <c r="AI75" s="34">
        <f t="shared" si="133"/>
        <v>0</v>
      </c>
      <c r="AJ75" s="34">
        <f t="shared" si="133"/>
        <v>0</v>
      </c>
      <c r="AK75" s="34">
        <f t="shared" si="133"/>
        <v>0</v>
      </c>
      <c r="AL75" s="34">
        <f t="shared" si="133"/>
        <v>1</v>
      </c>
      <c r="AM75" s="34"/>
      <c r="AN75" s="34"/>
      <c r="AO75" s="34"/>
      <c r="AP75" s="34"/>
      <c r="AQ75" s="34">
        <f>COUNTIFS($I$4:$I$355,AQ$2,$O$4:$O$355,0,$F$4:$F$355,"&gt;=30",$F$4:$F$355,"&lt;=31",$L$4:$L$355,24)</f>
        <v>0</v>
      </c>
      <c r="AR75" s="34"/>
      <c r="AS75" s="34"/>
      <c r="AT75" s="34"/>
      <c r="AU75" s="34"/>
      <c r="AV75" s="34">
        <f t="shared" ref="AV75:BS75" si="134">COUNTIFS($I$4:$I$355,AV$2,$O$4:$O$355,0,$F$4:$F$355,"&gt;=30",$F$4:$F$355,"&lt;=31",$L$4:$L$355,24)</f>
        <v>0</v>
      </c>
      <c r="AW75" s="34">
        <f t="shared" si="134"/>
        <v>0</v>
      </c>
      <c r="AX75" s="34">
        <f t="shared" si="134"/>
        <v>0</v>
      </c>
      <c r="AY75" s="34">
        <f t="shared" si="134"/>
        <v>0</v>
      </c>
      <c r="AZ75" s="34">
        <f t="shared" si="134"/>
        <v>0</v>
      </c>
      <c r="BA75" s="34">
        <f t="shared" si="134"/>
        <v>0</v>
      </c>
      <c r="BB75" s="34">
        <f t="shared" si="134"/>
        <v>0</v>
      </c>
      <c r="BC75" s="34">
        <f t="shared" si="134"/>
        <v>0</v>
      </c>
      <c r="BD75" s="34">
        <f t="shared" si="134"/>
        <v>0</v>
      </c>
      <c r="BE75" s="34">
        <f t="shared" si="134"/>
        <v>0</v>
      </c>
      <c r="BF75" s="34">
        <f t="shared" si="134"/>
        <v>0</v>
      </c>
      <c r="BG75" s="34">
        <f t="shared" si="134"/>
        <v>0</v>
      </c>
      <c r="BH75" s="34">
        <f t="shared" si="134"/>
        <v>0</v>
      </c>
      <c r="BI75" s="34">
        <f t="shared" si="134"/>
        <v>0</v>
      </c>
      <c r="BJ75" s="34">
        <f t="shared" si="134"/>
        <v>0</v>
      </c>
      <c r="BK75" s="34">
        <f t="shared" si="134"/>
        <v>2</v>
      </c>
      <c r="BL75" s="34">
        <f t="shared" si="134"/>
        <v>0</v>
      </c>
      <c r="BM75" s="34">
        <f t="shared" si="134"/>
        <v>0</v>
      </c>
      <c r="BN75" s="34">
        <f t="shared" si="134"/>
        <v>0</v>
      </c>
      <c r="BO75" s="34">
        <f t="shared" si="134"/>
        <v>0</v>
      </c>
      <c r="BP75" s="34">
        <f t="shared" si="134"/>
        <v>0</v>
      </c>
      <c r="BQ75" s="34">
        <f t="shared" si="134"/>
        <v>0</v>
      </c>
      <c r="BR75" s="34">
        <f t="shared" si="134"/>
        <v>0</v>
      </c>
      <c r="BS75" s="34">
        <f t="shared" si="134"/>
        <v>0</v>
      </c>
      <c r="BT75" s="69">
        <f t="shared" si="84"/>
        <v>3</v>
      </c>
    </row>
    <row r="76" spans="1:72" ht="14.25" customHeight="1" x14ac:dyDescent="0.2">
      <c r="A76" s="8" t="s">
        <v>127</v>
      </c>
      <c r="B76" s="55">
        <v>73</v>
      </c>
      <c r="C76" s="79" t="s">
        <v>110</v>
      </c>
      <c r="D76" s="6" t="s">
        <v>235</v>
      </c>
      <c r="E76" s="6" t="s">
        <v>236</v>
      </c>
      <c r="F76" s="10">
        <v>17</v>
      </c>
      <c r="G76" s="7" t="s">
        <v>174</v>
      </c>
      <c r="H76" s="10">
        <v>3</v>
      </c>
      <c r="I76" s="10">
        <v>16</v>
      </c>
      <c r="J76" s="78" t="str">
        <f>VLOOKUP(I76,用途!$B$2:$C$48,2,1)</f>
        <v>(3)　ロ</v>
      </c>
      <c r="K76" s="10">
        <v>0</v>
      </c>
      <c r="L76" s="10">
        <v>0</v>
      </c>
      <c r="M76" s="10">
        <v>0</v>
      </c>
      <c r="N76" s="6" t="s">
        <v>237</v>
      </c>
      <c r="O76" s="6">
        <v>0</v>
      </c>
      <c r="P76" s="10">
        <v>1</v>
      </c>
      <c r="Q76" s="6" t="s">
        <v>237</v>
      </c>
      <c r="R76" s="10">
        <v>1</v>
      </c>
      <c r="S76" s="10">
        <v>0</v>
      </c>
      <c r="T76" s="10">
        <v>0</v>
      </c>
      <c r="U76" s="10">
        <v>0</v>
      </c>
      <c r="V76" s="25"/>
      <c r="W76" s="33" t="s">
        <v>412</v>
      </c>
      <c r="X76" s="52"/>
      <c r="Y76" s="54">
        <f t="shared" ref="Y76:AL76" si="135">COUNTIFS($I$4:$I$355,Y$2,$O$4:$O$355,0,$F$4:$F$355,"&gt;=30",$F$4:$F$355,"&lt;=31",$L$4:$L$355,24,$R$4:$R$355,"&gt;=1",$R$4:$R$355,"&lt;=3")</f>
        <v>0</v>
      </c>
      <c r="Z76" s="34">
        <f t="shared" si="135"/>
        <v>0</v>
      </c>
      <c r="AA76" s="34">
        <f t="shared" si="135"/>
        <v>0</v>
      </c>
      <c r="AB76" s="34">
        <f t="shared" si="135"/>
        <v>0</v>
      </c>
      <c r="AC76" s="34">
        <f t="shared" si="135"/>
        <v>0</v>
      </c>
      <c r="AD76" s="34">
        <f t="shared" si="135"/>
        <v>0</v>
      </c>
      <c r="AE76" s="34">
        <f t="shared" si="135"/>
        <v>0</v>
      </c>
      <c r="AF76" s="34">
        <f t="shared" si="135"/>
        <v>0</v>
      </c>
      <c r="AG76" s="34">
        <f t="shared" si="135"/>
        <v>0</v>
      </c>
      <c r="AH76" s="34">
        <f t="shared" si="135"/>
        <v>0</v>
      </c>
      <c r="AI76" s="34">
        <f t="shared" si="135"/>
        <v>0</v>
      </c>
      <c r="AJ76" s="34">
        <f t="shared" si="135"/>
        <v>0</v>
      </c>
      <c r="AK76" s="34">
        <f t="shared" si="135"/>
        <v>0</v>
      </c>
      <c r="AL76" s="34">
        <f t="shared" si="135"/>
        <v>1</v>
      </c>
      <c r="AM76" s="34"/>
      <c r="AN76" s="34"/>
      <c r="AO76" s="34"/>
      <c r="AP76" s="34"/>
      <c r="AQ76" s="34">
        <f>COUNTIFS($I$4:$I$355,AQ$2,$O$4:$O$355,0,$F$4:$F$355,"&gt;=30",$F$4:$F$355,"&lt;=31",$L$4:$L$355,24,$R$4:$R$355,"&gt;=1",$R$4:$R$355,"&lt;=3")</f>
        <v>0</v>
      </c>
      <c r="AR76" s="34"/>
      <c r="AS76" s="34"/>
      <c r="AT76" s="34"/>
      <c r="AU76" s="34"/>
      <c r="AV76" s="34">
        <f t="shared" ref="AV76:BS76" si="136">COUNTIFS($I$4:$I$355,AV$2,$O$4:$O$355,0,$F$4:$F$355,"&gt;=30",$F$4:$F$355,"&lt;=31",$L$4:$L$355,24,$R$4:$R$355,"&gt;=1",$R$4:$R$355,"&lt;=3")</f>
        <v>0</v>
      </c>
      <c r="AW76" s="34">
        <f t="shared" si="136"/>
        <v>0</v>
      </c>
      <c r="AX76" s="34">
        <f t="shared" si="136"/>
        <v>0</v>
      </c>
      <c r="AY76" s="34">
        <f t="shared" si="136"/>
        <v>0</v>
      </c>
      <c r="AZ76" s="34">
        <f t="shared" si="136"/>
        <v>0</v>
      </c>
      <c r="BA76" s="34">
        <f t="shared" si="136"/>
        <v>0</v>
      </c>
      <c r="BB76" s="34">
        <f t="shared" si="136"/>
        <v>0</v>
      </c>
      <c r="BC76" s="34">
        <f t="shared" si="136"/>
        <v>0</v>
      </c>
      <c r="BD76" s="34">
        <f t="shared" si="136"/>
        <v>0</v>
      </c>
      <c r="BE76" s="34">
        <f t="shared" si="136"/>
        <v>0</v>
      </c>
      <c r="BF76" s="34">
        <f t="shared" si="136"/>
        <v>0</v>
      </c>
      <c r="BG76" s="34">
        <f t="shared" si="136"/>
        <v>0</v>
      </c>
      <c r="BH76" s="34">
        <f t="shared" si="136"/>
        <v>0</v>
      </c>
      <c r="BI76" s="34">
        <f t="shared" si="136"/>
        <v>0</v>
      </c>
      <c r="BJ76" s="34">
        <f t="shared" si="136"/>
        <v>0</v>
      </c>
      <c r="BK76" s="34">
        <f t="shared" si="136"/>
        <v>2</v>
      </c>
      <c r="BL76" s="34">
        <f t="shared" si="136"/>
        <v>0</v>
      </c>
      <c r="BM76" s="34">
        <f t="shared" si="136"/>
        <v>0</v>
      </c>
      <c r="BN76" s="34">
        <f t="shared" si="136"/>
        <v>0</v>
      </c>
      <c r="BO76" s="34">
        <f t="shared" si="136"/>
        <v>0</v>
      </c>
      <c r="BP76" s="34">
        <f t="shared" si="136"/>
        <v>0</v>
      </c>
      <c r="BQ76" s="34">
        <f t="shared" si="136"/>
        <v>0</v>
      </c>
      <c r="BR76" s="34">
        <f t="shared" si="136"/>
        <v>0</v>
      </c>
      <c r="BS76" s="34">
        <f t="shared" si="136"/>
        <v>0</v>
      </c>
      <c r="BT76" s="69">
        <f t="shared" si="84"/>
        <v>3</v>
      </c>
    </row>
    <row r="77" spans="1:72" ht="14.25" customHeight="1" x14ac:dyDescent="0.2">
      <c r="A77" s="8" t="s">
        <v>127</v>
      </c>
      <c r="B77" s="55">
        <v>74</v>
      </c>
      <c r="C77" s="79" t="s">
        <v>110</v>
      </c>
      <c r="D77" s="6" t="s">
        <v>235</v>
      </c>
      <c r="E77" s="6" t="s">
        <v>236</v>
      </c>
      <c r="F77" s="10">
        <v>17</v>
      </c>
      <c r="G77" s="7" t="s">
        <v>174</v>
      </c>
      <c r="H77" s="10">
        <v>3</v>
      </c>
      <c r="I77" s="10">
        <v>39</v>
      </c>
      <c r="J77" s="78" t="str">
        <f>VLOOKUP(I77,用途!$B$2:$C$48,2,1)</f>
        <v>(16)　イ</v>
      </c>
      <c r="K77" s="10">
        <v>0</v>
      </c>
      <c r="L77" s="10">
        <v>0</v>
      </c>
      <c r="M77" s="10">
        <v>0</v>
      </c>
      <c r="N77" s="6" t="s">
        <v>237</v>
      </c>
      <c r="O77" s="6">
        <v>0</v>
      </c>
      <c r="P77" s="10">
        <v>1</v>
      </c>
      <c r="Q77" s="6" t="s">
        <v>237</v>
      </c>
      <c r="R77" s="10">
        <v>1</v>
      </c>
      <c r="S77" s="10">
        <v>0</v>
      </c>
      <c r="T77" s="10">
        <v>0</v>
      </c>
      <c r="U77" s="10">
        <v>0</v>
      </c>
      <c r="V77" s="25"/>
      <c r="W77" s="54"/>
      <c r="X77" s="52">
        <v>25</v>
      </c>
      <c r="Y77" s="54">
        <f t="shared" ref="Y77:AL77" si="137">COUNTIFS($I$4:$I$355,Y$2,$O$4:$O$355,0,$F$4:$F$355,"&gt;=30",$F$4:$F$355,"&lt;=31",$L$4:$L$355,25)</f>
        <v>0</v>
      </c>
      <c r="Z77" s="34">
        <f t="shared" si="137"/>
        <v>0</v>
      </c>
      <c r="AA77" s="34">
        <f t="shared" si="137"/>
        <v>0</v>
      </c>
      <c r="AB77" s="34">
        <f t="shared" si="137"/>
        <v>0</v>
      </c>
      <c r="AC77" s="34">
        <f t="shared" si="137"/>
        <v>0</v>
      </c>
      <c r="AD77" s="34">
        <f t="shared" si="137"/>
        <v>0</v>
      </c>
      <c r="AE77" s="34">
        <f t="shared" si="137"/>
        <v>0</v>
      </c>
      <c r="AF77" s="34">
        <f t="shared" si="137"/>
        <v>0</v>
      </c>
      <c r="AG77" s="34">
        <f t="shared" si="137"/>
        <v>0</v>
      </c>
      <c r="AH77" s="34">
        <f t="shared" si="137"/>
        <v>1</v>
      </c>
      <c r="AI77" s="34">
        <f t="shared" si="137"/>
        <v>0</v>
      </c>
      <c r="AJ77" s="34">
        <f t="shared" si="137"/>
        <v>0</v>
      </c>
      <c r="AK77" s="34">
        <f t="shared" si="137"/>
        <v>0</v>
      </c>
      <c r="AL77" s="34">
        <f t="shared" si="137"/>
        <v>0</v>
      </c>
      <c r="AM77" s="34"/>
      <c r="AN77" s="34"/>
      <c r="AO77" s="34"/>
      <c r="AP77" s="34"/>
      <c r="AQ77" s="34">
        <f>COUNTIFS($I$4:$I$355,AQ$2,$O$4:$O$355,0,$F$4:$F$355,"&gt;=30",$F$4:$F$355,"&lt;=31",$L$4:$L$355,25)</f>
        <v>0</v>
      </c>
      <c r="AR77" s="34"/>
      <c r="AS77" s="34"/>
      <c r="AT77" s="34"/>
      <c r="AU77" s="34"/>
      <c r="AV77" s="34">
        <f t="shared" ref="AV77:BS77" si="138">COUNTIFS($I$4:$I$355,AV$2,$O$4:$O$355,0,$F$4:$F$355,"&gt;=30",$F$4:$F$355,"&lt;=31",$L$4:$L$355,25)</f>
        <v>0</v>
      </c>
      <c r="AW77" s="34">
        <f t="shared" si="138"/>
        <v>0</v>
      </c>
      <c r="AX77" s="34">
        <f t="shared" si="138"/>
        <v>0</v>
      </c>
      <c r="AY77" s="34">
        <f t="shared" si="138"/>
        <v>0</v>
      </c>
      <c r="AZ77" s="34">
        <f t="shared" si="138"/>
        <v>0</v>
      </c>
      <c r="BA77" s="34">
        <f t="shared" si="138"/>
        <v>0</v>
      </c>
      <c r="BB77" s="34">
        <f t="shared" si="138"/>
        <v>0</v>
      </c>
      <c r="BC77" s="34">
        <f t="shared" si="138"/>
        <v>0</v>
      </c>
      <c r="BD77" s="34">
        <f t="shared" si="138"/>
        <v>0</v>
      </c>
      <c r="BE77" s="34">
        <f t="shared" si="138"/>
        <v>0</v>
      </c>
      <c r="BF77" s="34">
        <f t="shared" si="138"/>
        <v>0</v>
      </c>
      <c r="BG77" s="34">
        <f t="shared" si="138"/>
        <v>0</v>
      </c>
      <c r="BH77" s="34">
        <f t="shared" si="138"/>
        <v>0</v>
      </c>
      <c r="BI77" s="34">
        <f t="shared" si="138"/>
        <v>0</v>
      </c>
      <c r="BJ77" s="34">
        <f t="shared" si="138"/>
        <v>0</v>
      </c>
      <c r="BK77" s="34">
        <f t="shared" si="138"/>
        <v>1</v>
      </c>
      <c r="BL77" s="34">
        <f t="shared" si="138"/>
        <v>1</v>
      </c>
      <c r="BM77" s="34">
        <f t="shared" si="138"/>
        <v>0</v>
      </c>
      <c r="BN77" s="34">
        <f t="shared" si="138"/>
        <v>0</v>
      </c>
      <c r="BO77" s="34">
        <f t="shared" si="138"/>
        <v>0</v>
      </c>
      <c r="BP77" s="34">
        <f t="shared" si="138"/>
        <v>0</v>
      </c>
      <c r="BQ77" s="34">
        <f t="shared" si="138"/>
        <v>0</v>
      </c>
      <c r="BR77" s="34">
        <f t="shared" si="138"/>
        <v>0</v>
      </c>
      <c r="BS77" s="34">
        <f t="shared" si="138"/>
        <v>0</v>
      </c>
      <c r="BT77" s="69">
        <f t="shared" si="84"/>
        <v>3</v>
      </c>
    </row>
    <row r="78" spans="1:72" ht="14.25" customHeight="1" x14ac:dyDescent="0.2">
      <c r="A78" s="8" t="s">
        <v>127</v>
      </c>
      <c r="B78" s="55">
        <v>75</v>
      </c>
      <c r="C78" s="79" t="s">
        <v>111</v>
      </c>
      <c r="D78" s="6" t="s">
        <v>112</v>
      </c>
      <c r="E78" s="6" t="s">
        <v>113</v>
      </c>
      <c r="F78" s="10">
        <v>17</v>
      </c>
      <c r="G78" s="7" t="s">
        <v>174</v>
      </c>
      <c r="H78" s="10">
        <v>3</v>
      </c>
      <c r="I78" s="10">
        <v>17</v>
      </c>
      <c r="J78" s="78" t="str">
        <f>VLOOKUP(I78,用途!$B$2:$C$48,2,1)</f>
        <v>(4)</v>
      </c>
      <c r="K78" s="10">
        <v>0</v>
      </c>
      <c r="L78" s="10">
        <v>0</v>
      </c>
      <c r="M78" s="10">
        <v>0</v>
      </c>
      <c r="N78" s="6" t="s">
        <v>238</v>
      </c>
      <c r="O78" s="6">
        <v>0</v>
      </c>
      <c r="P78" s="10">
        <v>1</v>
      </c>
      <c r="Q78" s="6" t="s">
        <v>239</v>
      </c>
      <c r="R78" s="10">
        <v>1</v>
      </c>
      <c r="S78" s="10">
        <v>0</v>
      </c>
      <c r="T78" s="10">
        <v>0</v>
      </c>
      <c r="U78" s="10">
        <v>0</v>
      </c>
      <c r="V78" s="25"/>
      <c r="W78" s="33" t="s">
        <v>412</v>
      </c>
      <c r="X78" s="52"/>
      <c r="Y78" s="54">
        <f t="shared" ref="Y78:AL78" si="139">COUNTIFS($I$4:$I$355,Y$2,$O$4:$O$355,0,$F$4:$F$355,"&gt;=30",$F$4:$F$355,"&lt;=31",$L$4:$L$355,25,$R$4:$R$355,"&gt;=1",$R$4:$R$355,"&lt;=3")</f>
        <v>0</v>
      </c>
      <c r="Z78" s="34">
        <f t="shared" si="139"/>
        <v>0</v>
      </c>
      <c r="AA78" s="34">
        <f t="shared" si="139"/>
        <v>0</v>
      </c>
      <c r="AB78" s="34">
        <f t="shared" si="139"/>
        <v>0</v>
      </c>
      <c r="AC78" s="34">
        <f t="shared" si="139"/>
        <v>0</v>
      </c>
      <c r="AD78" s="34">
        <f t="shared" si="139"/>
        <v>0</v>
      </c>
      <c r="AE78" s="34">
        <f t="shared" si="139"/>
        <v>0</v>
      </c>
      <c r="AF78" s="34">
        <f t="shared" si="139"/>
        <v>0</v>
      </c>
      <c r="AG78" s="34">
        <f t="shared" si="139"/>
        <v>0</v>
      </c>
      <c r="AH78" s="34">
        <f t="shared" si="139"/>
        <v>0</v>
      </c>
      <c r="AI78" s="34">
        <f t="shared" si="139"/>
        <v>0</v>
      </c>
      <c r="AJ78" s="34">
        <f t="shared" si="139"/>
        <v>0</v>
      </c>
      <c r="AK78" s="34">
        <f t="shared" si="139"/>
        <v>0</v>
      </c>
      <c r="AL78" s="34">
        <f t="shared" si="139"/>
        <v>0</v>
      </c>
      <c r="AM78" s="34"/>
      <c r="AN78" s="34"/>
      <c r="AO78" s="34"/>
      <c r="AP78" s="34"/>
      <c r="AQ78" s="34">
        <f>COUNTIFS($I$4:$I$355,AQ$2,$O$4:$O$355,0,$F$4:$F$355,"&gt;=30",$F$4:$F$355,"&lt;=31",$L$4:$L$355,25,$R$4:$R$355,"&gt;=1",$R$4:$R$355,"&lt;=3")</f>
        <v>0</v>
      </c>
      <c r="AR78" s="34"/>
      <c r="AS78" s="34"/>
      <c r="AT78" s="34"/>
      <c r="AU78" s="34"/>
      <c r="AV78" s="34">
        <f t="shared" ref="AV78:BS78" si="140">COUNTIFS($I$4:$I$355,AV$2,$O$4:$O$355,0,$F$4:$F$355,"&gt;=30",$F$4:$F$355,"&lt;=31",$L$4:$L$355,25,$R$4:$R$355,"&gt;=1",$R$4:$R$355,"&lt;=3")</f>
        <v>0</v>
      </c>
      <c r="AW78" s="34">
        <f t="shared" si="140"/>
        <v>0</v>
      </c>
      <c r="AX78" s="34">
        <f t="shared" si="140"/>
        <v>0</v>
      </c>
      <c r="AY78" s="34">
        <f t="shared" si="140"/>
        <v>0</v>
      </c>
      <c r="AZ78" s="34">
        <f t="shared" si="140"/>
        <v>0</v>
      </c>
      <c r="BA78" s="34">
        <f t="shared" si="140"/>
        <v>0</v>
      </c>
      <c r="BB78" s="34">
        <f t="shared" si="140"/>
        <v>0</v>
      </c>
      <c r="BC78" s="34">
        <f t="shared" si="140"/>
        <v>0</v>
      </c>
      <c r="BD78" s="34">
        <f t="shared" si="140"/>
        <v>0</v>
      </c>
      <c r="BE78" s="34">
        <f t="shared" si="140"/>
        <v>0</v>
      </c>
      <c r="BF78" s="34">
        <f t="shared" si="140"/>
        <v>0</v>
      </c>
      <c r="BG78" s="34">
        <f t="shared" si="140"/>
        <v>0</v>
      </c>
      <c r="BH78" s="34">
        <f t="shared" si="140"/>
        <v>0</v>
      </c>
      <c r="BI78" s="34">
        <f t="shared" si="140"/>
        <v>0</v>
      </c>
      <c r="BJ78" s="34">
        <f t="shared" si="140"/>
        <v>0</v>
      </c>
      <c r="BK78" s="34">
        <f t="shared" si="140"/>
        <v>1</v>
      </c>
      <c r="BL78" s="34">
        <f t="shared" si="140"/>
        <v>1</v>
      </c>
      <c r="BM78" s="34">
        <f t="shared" si="140"/>
        <v>0</v>
      </c>
      <c r="BN78" s="34">
        <f t="shared" si="140"/>
        <v>0</v>
      </c>
      <c r="BO78" s="34">
        <f t="shared" si="140"/>
        <v>0</v>
      </c>
      <c r="BP78" s="34">
        <f t="shared" si="140"/>
        <v>0</v>
      </c>
      <c r="BQ78" s="34">
        <f t="shared" si="140"/>
        <v>0</v>
      </c>
      <c r="BR78" s="34">
        <f t="shared" si="140"/>
        <v>0</v>
      </c>
      <c r="BS78" s="34">
        <f t="shared" si="140"/>
        <v>0</v>
      </c>
      <c r="BT78" s="69">
        <f t="shared" si="84"/>
        <v>2</v>
      </c>
    </row>
    <row r="79" spans="1:72" ht="14.25" customHeight="1" x14ac:dyDescent="0.2">
      <c r="A79" s="8" t="s">
        <v>127</v>
      </c>
      <c r="B79" s="55">
        <v>76</v>
      </c>
      <c r="C79" s="79" t="s">
        <v>111</v>
      </c>
      <c r="D79" s="6" t="s">
        <v>112</v>
      </c>
      <c r="E79" s="6" t="s">
        <v>113</v>
      </c>
      <c r="F79" s="10">
        <v>17</v>
      </c>
      <c r="G79" s="7" t="s">
        <v>174</v>
      </c>
      <c r="H79" s="10">
        <v>3</v>
      </c>
      <c r="I79" s="10">
        <v>39</v>
      </c>
      <c r="J79" s="78" t="str">
        <f>VLOOKUP(I79,用途!$B$2:$C$48,2,1)</f>
        <v>(16)　イ</v>
      </c>
      <c r="K79" s="10">
        <v>2</v>
      </c>
      <c r="L79" s="10">
        <v>0</v>
      </c>
      <c r="M79" s="10">
        <v>0</v>
      </c>
      <c r="N79" s="6" t="s">
        <v>240</v>
      </c>
      <c r="O79" s="6">
        <v>0</v>
      </c>
      <c r="P79" s="10">
        <v>1</v>
      </c>
      <c r="Q79" s="6" t="s">
        <v>240</v>
      </c>
      <c r="R79" s="10">
        <v>1</v>
      </c>
      <c r="S79" s="10">
        <v>0</v>
      </c>
      <c r="T79" s="10">
        <v>0</v>
      </c>
      <c r="U79" s="10">
        <v>0</v>
      </c>
      <c r="V79" s="25"/>
      <c r="W79" s="54"/>
      <c r="X79" s="52">
        <v>26</v>
      </c>
      <c r="Y79" s="54">
        <f t="shared" ref="Y79:AL79" si="141">COUNTIFS($I$4:$I$355,Y$2,$O$4:$O$355,0,$F$4:$F$355,"&gt;=30",$F$4:$F$355,"&lt;=31",$L$4:$L$355,26)</f>
        <v>0</v>
      </c>
      <c r="Z79" s="34">
        <f t="shared" si="141"/>
        <v>0</v>
      </c>
      <c r="AA79" s="34">
        <f t="shared" si="141"/>
        <v>0</v>
      </c>
      <c r="AB79" s="34">
        <f t="shared" si="141"/>
        <v>0</v>
      </c>
      <c r="AC79" s="34">
        <f t="shared" si="141"/>
        <v>0</v>
      </c>
      <c r="AD79" s="34">
        <f t="shared" si="141"/>
        <v>0</v>
      </c>
      <c r="AE79" s="34">
        <f t="shared" si="141"/>
        <v>0</v>
      </c>
      <c r="AF79" s="34">
        <f t="shared" si="141"/>
        <v>0</v>
      </c>
      <c r="AG79" s="34">
        <f t="shared" si="141"/>
        <v>2</v>
      </c>
      <c r="AH79" s="34">
        <f t="shared" si="141"/>
        <v>0</v>
      </c>
      <c r="AI79" s="34">
        <f t="shared" si="141"/>
        <v>0</v>
      </c>
      <c r="AJ79" s="34">
        <f t="shared" si="141"/>
        <v>0</v>
      </c>
      <c r="AK79" s="34">
        <f t="shared" si="141"/>
        <v>0</v>
      </c>
      <c r="AL79" s="34">
        <f t="shared" si="141"/>
        <v>0</v>
      </c>
      <c r="AM79" s="34"/>
      <c r="AN79" s="34"/>
      <c r="AO79" s="34"/>
      <c r="AP79" s="34"/>
      <c r="AQ79" s="34">
        <f>COUNTIFS($I$4:$I$355,AQ$2,$O$4:$O$355,0,$F$4:$F$355,"&gt;=30",$F$4:$F$355,"&lt;=31",$L$4:$L$355,26)</f>
        <v>0</v>
      </c>
      <c r="AR79" s="34"/>
      <c r="AS79" s="34"/>
      <c r="AT79" s="34"/>
      <c r="AU79" s="34"/>
      <c r="AV79" s="34">
        <f t="shared" ref="AV79:BS79" si="142">COUNTIFS($I$4:$I$355,AV$2,$O$4:$O$355,0,$F$4:$F$355,"&gt;=30",$F$4:$F$355,"&lt;=31",$L$4:$L$355,26)</f>
        <v>0</v>
      </c>
      <c r="AW79" s="34">
        <f t="shared" si="142"/>
        <v>0</v>
      </c>
      <c r="AX79" s="34">
        <f t="shared" si="142"/>
        <v>0</v>
      </c>
      <c r="AY79" s="34">
        <f t="shared" si="142"/>
        <v>0</v>
      </c>
      <c r="AZ79" s="34">
        <f t="shared" si="142"/>
        <v>0</v>
      </c>
      <c r="BA79" s="34">
        <f t="shared" si="142"/>
        <v>0</v>
      </c>
      <c r="BB79" s="34">
        <f t="shared" si="142"/>
        <v>0</v>
      </c>
      <c r="BC79" s="34">
        <f t="shared" si="142"/>
        <v>0</v>
      </c>
      <c r="BD79" s="34">
        <f t="shared" si="142"/>
        <v>0</v>
      </c>
      <c r="BE79" s="34">
        <f t="shared" si="142"/>
        <v>0</v>
      </c>
      <c r="BF79" s="34">
        <f t="shared" si="142"/>
        <v>0</v>
      </c>
      <c r="BG79" s="34">
        <f t="shared" si="142"/>
        <v>0</v>
      </c>
      <c r="BH79" s="34">
        <f t="shared" si="142"/>
        <v>0</v>
      </c>
      <c r="BI79" s="34">
        <f t="shared" si="142"/>
        <v>0</v>
      </c>
      <c r="BJ79" s="34">
        <f t="shared" si="142"/>
        <v>0</v>
      </c>
      <c r="BK79" s="34">
        <f t="shared" si="142"/>
        <v>10</v>
      </c>
      <c r="BL79" s="34">
        <f t="shared" si="142"/>
        <v>1</v>
      </c>
      <c r="BM79" s="34">
        <f t="shared" si="142"/>
        <v>0</v>
      </c>
      <c r="BN79" s="34">
        <f t="shared" si="142"/>
        <v>0</v>
      </c>
      <c r="BO79" s="34">
        <f t="shared" si="142"/>
        <v>0</v>
      </c>
      <c r="BP79" s="34">
        <f t="shared" si="142"/>
        <v>0</v>
      </c>
      <c r="BQ79" s="34">
        <f t="shared" si="142"/>
        <v>0</v>
      </c>
      <c r="BR79" s="34">
        <f t="shared" si="142"/>
        <v>0</v>
      </c>
      <c r="BS79" s="34">
        <f t="shared" si="142"/>
        <v>0</v>
      </c>
      <c r="BT79" s="69">
        <f t="shared" si="84"/>
        <v>13</v>
      </c>
    </row>
    <row r="80" spans="1:72" ht="14.25" customHeight="1" x14ac:dyDescent="0.2">
      <c r="A80" s="8" t="s">
        <v>127</v>
      </c>
      <c r="B80" s="55">
        <v>77</v>
      </c>
      <c r="C80" s="79" t="s">
        <v>111</v>
      </c>
      <c r="D80" s="6" t="s">
        <v>112</v>
      </c>
      <c r="E80" s="6" t="s">
        <v>113</v>
      </c>
      <c r="F80" s="10">
        <v>17</v>
      </c>
      <c r="G80" s="7" t="s">
        <v>174</v>
      </c>
      <c r="H80" s="10">
        <v>3</v>
      </c>
      <c r="I80" s="10">
        <v>19</v>
      </c>
      <c r="J80" s="78" t="str">
        <f>VLOOKUP(I80,用途!$B$2:$C$48,2,1)</f>
        <v>(5)　ロ</v>
      </c>
      <c r="K80" s="10">
        <v>0</v>
      </c>
      <c r="L80" s="10">
        <v>0</v>
      </c>
      <c r="M80" s="10">
        <v>0</v>
      </c>
      <c r="N80" s="6" t="s">
        <v>241</v>
      </c>
      <c r="O80" s="6">
        <v>0</v>
      </c>
      <c r="P80" s="10">
        <v>1</v>
      </c>
      <c r="Q80" s="6" t="s">
        <v>242</v>
      </c>
      <c r="R80" s="10">
        <v>1</v>
      </c>
      <c r="S80" s="10">
        <v>0</v>
      </c>
      <c r="T80" s="10">
        <v>0</v>
      </c>
      <c r="U80" s="10">
        <v>0</v>
      </c>
      <c r="V80" s="25"/>
      <c r="W80" s="33" t="s">
        <v>412</v>
      </c>
      <c r="X80" s="52"/>
      <c r="Y80" s="54">
        <f t="shared" ref="Y80:AL80" si="143">COUNTIFS($I$4:$I$355,Y$2,$O$4:$O$355,0,$F$4:$F$355,"&gt;=30",$F$4:$F$355,"&lt;=31",$L$4:$L$355,26,$R$4:$R$355,"&gt;=1",$R$4:$R$355,"&lt;=3")</f>
        <v>0</v>
      </c>
      <c r="Z80" s="34">
        <f t="shared" si="143"/>
        <v>0</v>
      </c>
      <c r="AA80" s="34">
        <f t="shared" si="143"/>
        <v>0</v>
      </c>
      <c r="AB80" s="34">
        <f t="shared" si="143"/>
        <v>0</v>
      </c>
      <c r="AC80" s="34">
        <f t="shared" si="143"/>
        <v>0</v>
      </c>
      <c r="AD80" s="34">
        <f t="shared" si="143"/>
        <v>0</v>
      </c>
      <c r="AE80" s="34">
        <f t="shared" si="143"/>
        <v>0</v>
      </c>
      <c r="AF80" s="34">
        <f t="shared" si="143"/>
        <v>0</v>
      </c>
      <c r="AG80" s="34">
        <f t="shared" si="143"/>
        <v>0</v>
      </c>
      <c r="AH80" s="34">
        <f t="shared" si="143"/>
        <v>0</v>
      </c>
      <c r="AI80" s="34">
        <f t="shared" si="143"/>
        <v>0</v>
      </c>
      <c r="AJ80" s="34">
        <f t="shared" si="143"/>
        <v>0</v>
      </c>
      <c r="AK80" s="34">
        <f t="shared" si="143"/>
        <v>0</v>
      </c>
      <c r="AL80" s="34">
        <f t="shared" si="143"/>
        <v>0</v>
      </c>
      <c r="AM80" s="34"/>
      <c r="AN80" s="34"/>
      <c r="AO80" s="34"/>
      <c r="AP80" s="34"/>
      <c r="AQ80" s="34">
        <f>COUNTIFS($I$4:$I$355,AQ$2,$O$4:$O$355,0,$F$4:$F$355,"&gt;=30",$F$4:$F$355,"&lt;=31",$L$4:$L$355,26,$R$4:$R$355,"&gt;=1",$R$4:$R$355,"&lt;=3")</f>
        <v>0</v>
      </c>
      <c r="AR80" s="34"/>
      <c r="AS80" s="34"/>
      <c r="AT80" s="34"/>
      <c r="AU80" s="34"/>
      <c r="AV80" s="34">
        <f t="shared" ref="AV80:BS80" si="144">COUNTIFS($I$4:$I$355,AV$2,$O$4:$O$355,0,$F$4:$F$355,"&gt;=30",$F$4:$F$355,"&lt;=31",$L$4:$L$355,26,$R$4:$R$355,"&gt;=1",$R$4:$R$355,"&lt;=3")</f>
        <v>0</v>
      </c>
      <c r="AW80" s="34">
        <f t="shared" si="144"/>
        <v>0</v>
      </c>
      <c r="AX80" s="34">
        <f t="shared" si="144"/>
        <v>0</v>
      </c>
      <c r="AY80" s="34">
        <f t="shared" si="144"/>
        <v>0</v>
      </c>
      <c r="AZ80" s="34">
        <f t="shared" si="144"/>
        <v>0</v>
      </c>
      <c r="BA80" s="34">
        <f t="shared" si="144"/>
        <v>0</v>
      </c>
      <c r="BB80" s="34">
        <f t="shared" si="144"/>
        <v>0</v>
      </c>
      <c r="BC80" s="34">
        <f t="shared" si="144"/>
        <v>0</v>
      </c>
      <c r="BD80" s="34">
        <f t="shared" si="144"/>
        <v>0</v>
      </c>
      <c r="BE80" s="34">
        <f t="shared" si="144"/>
        <v>0</v>
      </c>
      <c r="BF80" s="34">
        <f t="shared" si="144"/>
        <v>0</v>
      </c>
      <c r="BG80" s="34">
        <f t="shared" si="144"/>
        <v>0</v>
      </c>
      <c r="BH80" s="34">
        <f t="shared" si="144"/>
        <v>0</v>
      </c>
      <c r="BI80" s="34">
        <f t="shared" si="144"/>
        <v>0</v>
      </c>
      <c r="BJ80" s="34">
        <f t="shared" si="144"/>
        <v>0</v>
      </c>
      <c r="BK80" s="34">
        <f t="shared" si="144"/>
        <v>10</v>
      </c>
      <c r="BL80" s="34">
        <f t="shared" si="144"/>
        <v>1</v>
      </c>
      <c r="BM80" s="34">
        <f t="shared" si="144"/>
        <v>0</v>
      </c>
      <c r="BN80" s="34">
        <f t="shared" si="144"/>
        <v>0</v>
      </c>
      <c r="BO80" s="34">
        <f t="shared" si="144"/>
        <v>0</v>
      </c>
      <c r="BP80" s="34">
        <f t="shared" si="144"/>
        <v>0</v>
      </c>
      <c r="BQ80" s="34">
        <f t="shared" si="144"/>
        <v>0</v>
      </c>
      <c r="BR80" s="34">
        <f t="shared" si="144"/>
        <v>0</v>
      </c>
      <c r="BS80" s="34">
        <f t="shared" si="144"/>
        <v>0</v>
      </c>
      <c r="BT80" s="69">
        <f t="shared" si="84"/>
        <v>11</v>
      </c>
    </row>
    <row r="81" spans="1:72" ht="14.25" customHeight="1" x14ac:dyDescent="0.2">
      <c r="A81" s="8" t="s">
        <v>127</v>
      </c>
      <c r="B81" s="55">
        <v>78</v>
      </c>
      <c r="C81" s="79" t="s">
        <v>111</v>
      </c>
      <c r="D81" s="6" t="s">
        <v>112</v>
      </c>
      <c r="E81" s="6" t="s">
        <v>113</v>
      </c>
      <c r="F81" s="10">
        <v>17</v>
      </c>
      <c r="G81" s="7" t="s">
        <v>174</v>
      </c>
      <c r="H81" s="10">
        <v>3</v>
      </c>
      <c r="I81" s="10">
        <v>39</v>
      </c>
      <c r="J81" s="78" t="str">
        <f>VLOOKUP(I81,用途!$B$2:$C$48,2,1)</f>
        <v>(16)　イ</v>
      </c>
      <c r="K81" s="10">
        <v>2</v>
      </c>
      <c r="L81" s="10">
        <v>0</v>
      </c>
      <c r="M81" s="10">
        <v>0</v>
      </c>
      <c r="N81" s="6" t="s">
        <v>243</v>
      </c>
      <c r="O81" s="6">
        <v>0</v>
      </c>
      <c r="P81" s="10">
        <v>1</v>
      </c>
      <c r="Q81" s="6" t="s">
        <v>243</v>
      </c>
      <c r="R81" s="10">
        <v>1</v>
      </c>
      <c r="S81" s="10">
        <v>0</v>
      </c>
      <c r="T81" s="10">
        <v>0</v>
      </c>
      <c r="U81" s="10">
        <v>0</v>
      </c>
      <c r="V81" s="25"/>
      <c r="W81" s="54"/>
      <c r="X81" s="52">
        <v>27</v>
      </c>
      <c r="Y81" s="54">
        <f t="shared" ref="Y81:AL81" si="145">COUNTIFS($I$4:$I$355,Y$2,$O$4:$O$355,0,$F$4:$F$355,"&gt;=30",$F$4:$F$355,"&lt;=31",$L$4:$L$355,27)</f>
        <v>0</v>
      </c>
      <c r="Z81" s="34">
        <f t="shared" si="145"/>
        <v>0</v>
      </c>
      <c r="AA81" s="34">
        <f t="shared" si="145"/>
        <v>0</v>
      </c>
      <c r="AB81" s="34">
        <f t="shared" si="145"/>
        <v>0</v>
      </c>
      <c r="AC81" s="34">
        <f t="shared" si="145"/>
        <v>0</v>
      </c>
      <c r="AD81" s="34">
        <f t="shared" si="145"/>
        <v>0</v>
      </c>
      <c r="AE81" s="34">
        <f t="shared" si="145"/>
        <v>0</v>
      </c>
      <c r="AF81" s="34">
        <f t="shared" si="145"/>
        <v>0</v>
      </c>
      <c r="AG81" s="34">
        <f t="shared" si="145"/>
        <v>3</v>
      </c>
      <c r="AH81" s="34">
        <f t="shared" si="145"/>
        <v>2</v>
      </c>
      <c r="AI81" s="34">
        <f t="shared" si="145"/>
        <v>0</v>
      </c>
      <c r="AJ81" s="34">
        <f t="shared" si="145"/>
        <v>0</v>
      </c>
      <c r="AK81" s="34">
        <f t="shared" si="145"/>
        <v>0</v>
      </c>
      <c r="AL81" s="34">
        <f t="shared" si="145"/>
        <v>0</v>
      </c>
      <c r="AM81" s="34"/>
      <c r="AN81" s="34"/>
      <c r="AO81" s="34"/>
      <c r="AP81" s="34"/>
      <c r="AQ81" s="34">
        <f>COUNTIFS($I$4:$I$355,AQ$2,$O$4:$O$355,0,$F$4:$F$355,"&gt;=30",$F$4:$F$355,"&lt;=31",$L$4:$L$355,27)</f>
        <v>0</v>
      </c>
      <c r="AR81" s="34"/>
      <c r="AS81" s="34"/>
      <c r="AT81" s="34"/>
      <c r="AU81" s="34"/>
      <c r="AV81" s="34">
        <f t="shared" ref="AV81:BS81" si="146">COUNTIFS($I$4:$I$355,AV$2,$O$4:$O$355,0,$F$4:$F$355,"&gt;=30",$F$4:$F$355,"&lt;=31",$L$4:$L$355,27)</f>
        <v>0</v>
      </c>
      <c r="AW81" s="34">
        <f t="shared" si="146"/>
        <v>0</v>
      </c>
      <c r="AX81" s="34">
        <f t="shared" si="146"/>
        <v>0</v>
      </c>
      <c r="AY81" s="34">
        <f t="shared" si="146"/>
        <v>0</v>
      </c>
      <c r="AZ81" s="34">
        <f t="shared" si="146"/>
        <v>0</v>
      </c>
      <c r="BA81" s="34">
        <f t="shared" si="146"/>
        <v>0</v>
      </c>
      <c r="BB81" s="34">
        <f t="shared" si="146"/>
        <v>0</v>
      </c>
      <c r="BC81" s="34">
        <f t="shared" si="146"/>
        <v>0</v>
      </c>
      <c r="BD81" s="34">
        <f t="shared" si="146"/>
        <v>0</v>
      </c>
      <c r="BE81" s="34">
        <f t="shared" si="146"/>
        <v>0</v>
      </c>
      <c r="BF81" s="34">
        <f t="shared" si="146"/>
        <v>0</v>
      </c>
      <c r="BG81" s="34">
        <f t="shared" si="146"/>
        <v>0</v>
      </c>
      <c r="BH81" s="34">
        <f t="shared" si="146"/>
        <v>0</v>
      </c>
      <c r="BI81" s="34">
        <f t="shared" si="146"/>
        <v>0</v>
      </c>
      <c r="BJ81" s="34">
        <f t="shared" si="146"/>
        <v>0</v>
      </c>
      <c r="BK81" s="34">
        <f t="shared" si="146"/>
        <v>9</v>
      </c>
      <c r="BL81" s="34">
        <f t="shared" si="146"/>
        <v>1</v>
      </c>
      <c r="BM81" s="34">
        <f t="shared" si="146"/>
        <v>0</v>
      </c>
      <c r="BN81" s="34">
        <f t="shared" si="146"/>
        <v>0</v>
      </c>
      <c r="BO81" s="34">
        <f t="shared" si="146"/>
        <v>0</v>
      </c>
      <c r="BP81" s="34">
        <f t="shared" si="146"/>
        <v>0</v>
      </c>
      <c r="BQ81" s="34">
        <f t="shared" si="146"/>
        <v>0</v>
      </c>
      <c r="BR81" s="34">
        <f t="shared" si="146"/>
        <v>0</v>
      </c>
      <c r="BS81" s="34">
        <f t="shared" si="146"/>
        <v>0</v>
      </c>
      <c r="BT81" s="69">
        <f t="shared" si="84"/>
        <v>15</v>
      </c>
    </row>
    <row r="82" spans="1:72" ht="14.25" customHeight="1" x14ac:dyDescent="0.2">
      <c r="A82" s="8" t="s">
        <v>127</v>
      </c>
      <c r="B82" s="55">
        <v>79</v>
      </c>
      <c r="C82" s="79" t="s">
        <v>73</v>
      </c>
      <c r="D82" s="6" t="s">
        <v>74</v>
      </c>
      <c r="E82" s="6" t="s">
        <v>75</v>
      </c>
      <c r="F82" s="10">
        <v>18</v>
      </c>
      <c r="G82" s="7" t="s">
        <v>174</v>
      </c>
      <c r="H82" s="10">
        <v>3</v>
      </c>
      <c r="I82" s="10">
        <v>39</v>
      </c>
      <c r="J82" s="78" t="str">
        <f>VLOOKUP(I82,用途!$B$2:$C$48,2,1)</f>
        <v>(16)　イ</v>
      </c>
      <c r="K82" s="10">
        <v>0</v>
      </c>
      <c r="L82" s="10">
        <v>0</v>
      </c>
      <c r="M82" s="10">
        <v>0</v>
      </c>
      <c r="N82" s="6" t="s">
        <v>244</v>
      </c>
      <c r="O82" s="6">
        <v>0</v>
      </c>
      <c r="P82" s="10">
        <v>1</v>
      </c>
      <c r="Q82" s="6" t="s">
        <v>244</v>
      </c>
      <c r="R82" s="10">
        <v>1</v>
      </c>
      <c r="S82" s="10">
        <v>0</v>
      </c>
      <c r="T82" s="10">
        <v>0</v>
      </c>
      <c r="U82" s="10">
        <v>0</v>
      </c>
      <c r="V82" s="25"/>
      <c r="W82" s="33" t="s">
        <v>412</v>
      </c>
      <c r="X82" s="52"/>
      <c r="Y82" s="54">
        <f t="shared" ref="Y82:AL82" si="147">COUNTIFS($I$4:$I$355,Y$2,$O$4:$O$355,0,$F$4:$F$355,"&gt;=30",$F$4:$F$355,"&lt;=31",$L$4:$L$355,27,$R$4:$R$355,"&gt;=1",$R$4:$R$355,"&lt;=3")</f>
        <v>0</v>
      </c>
      <c r="Z82" s="34">
        <f t="shared" si="147"/>
        <v>0</v>
      </c>
      <c r="AA82" s="34">
        <f t="shared" si="147"/>
        <v>0</v>
      </c>
      <c r="AB82" s="34">
        <f t="shared" si="147"/>
        <v>0</v>
      </c>
      <c r="AC82" s="34">
        <f t="shared" si="147"/>
        <v>0</v>
      </c>
      <c r="AD82" s="34">
        <f t="shared" si="147"/>
        <v>0</v>
      </c>
      <c r="AE82" s="34">
        <f t="shared" si="147"/>
        <v>0</v>
      </c>
      <c r="AF82" s="34">
        <f t="shared" si="147"/>
        <v>0</v>
      </c>
      <c r="AG82" s="34">
        <f t="shared" si="147"/>
        <v>0</v>
      </c>
      <c r="AH82" s="34">
        <f t="shared" si="147"/>
        <v>2</v>
      </c>
      <c r="AI82" s="34">
        <f t="shared" si="147"/>
        <v>0</v>
      </c>
      <c r="AJ82" s="34">
        <f t="shared" si="147"/>
        <v>0</v>
      </c>
      <c r="AK82" s="34">
        <f t="shared" si="147"/>
        <v>0</v>
      </c>
      <c r="AL82" s="34">
        <f t="shared" si="147"/>
        <v>0</v>
      </c>
      <c r="AM82" s="34"/>
      <c r="AN82" s="34"/>
      <c r="AO82" s="34"/>
      <c r="AP82" s="34"/>
      <c r="AQ82" s="34">
        <f>COUNTIFS($I$4:$I$355,AQ$2,$O$4:$O$355,0,$F$4:$F$355,"&gt;=30",$F$4:$F$355,"&lt;=31",$L$4:$L$355,27,$R$4:$R$355,"&gt;=1",$R$4:$R$355,"&lt;=3")</f>
        <v>0</v>
      </c>
      <c r="AR82" s="34"/>
      <c r="AS82" s="34"/>
      <c r="AT82" s="34"/>
      <c r="AU82" s="34"/>
      <c r="AV82" s="34">
        <f t="shared" ref="AV82:BS82" si="148">COUNTIFS($I$4:$I$355,AV$2,$O$4:$O$355,0,$F$4:$F$355,"&gt;=30",$F$4:$F$355,"&lt;=31",$L$4:$L$355,27,$R$4:$R$355,"&gt;=1",$R$4:$R$355,"&lt;=3")</f>
        <v>0</v>
      </c>
      <c r="AW82" s="34">
        <f t="shared" si="148"/>
        <v>0</v>
      </c>
      <c r="AX82" s="34">
        <f t="shared" si="148"/>
        <v>0</v>
      </c>
      <c r="AY82" s="34">
        <f t="shared" si="148"/>
        <v>0</v>
      </c>
      <c r="AZ82" s="34">
        <f t="shared" si="148"/>
        <v>0</v>
      </c>
      <c r="BA82" s="34">
        <f t="shared" si="148"/>
        <v>0</v>
      </c>
      <c r="BB82" s="34">
        <f t="shared" si="148"/>
        <v>0</v>
      </c>
      <c r="BC82" s="34">
        <f t="shared" si="148"/>
        <v>0</v>
      </c>
      <c r="BD82" s="34">
        <f t="shared" si="148"/>
        <v>0</v>
      </c>
      <c r="BE82" s="34">
        <f t="shared" si="148"/>
        <v>0</v>
      </c>
      <c r="BF82" s="34">
        <f t="shared" si="148"/>
        <v>0</v>
      </c>
      <c r="BG82" s="34">
        <f t="shared" si="148"/>
        <v>0</v>
      </c>
      <c r="BH82" s="34">
        <f t="shared" si="148"/>
        <v>0</v>
      </c>
      <c r="BI82" s="34">
        <f t="shared" si="148"/>
        <v>0</v>
      </c>
      <c r="BJ82" s="34">
        <f t="shared" si="148"/>
        <v>0</v>
      </c>
      <c r="BK82" s="34">
        <f t="shared" si="148"/>
        <v>8</v>
      </c>
      <c r="BL82" s="34">
        <f t="shared" si="148"/>
        <v>1</v>
      </c>
      <c r="BM82" s="34">
        <f t="shared" si="148"/>
        <v>0</v>
      </c>
      <c r="BN82" s="34">
        <f t="shared" si="148"/>
        <v>0</v>
      </c>
      <c r="BO82" s="34">
        <f t="shared" si="148"/>
        <v>0</v>
      </c>
      <c r="BP82" s="34">
        <f t="shared" si="148"/>
        <v>0</v>
      </c>
      <c r="BQ82" s="34">
        <f t="shared" si="148"/>
        <v>0</v>
      </c>
      <c r="BR82" s="34">
        <f t="shared" si="148"/>
        <v>0</v>
      </c>
      <c r="BS82" s="34">
        <f t="shared" si="148"/>
        <v>0</v>
      </c>
      <c r="BT82" s="69">
        <f t="shared" si="84"/>
        <v>11</v>
      </c>
    </row>
    <row r="83" spans="1:72" ht="14.25" customHeight="1" x14ac:dyDescent="0.2">
      <c r="A83" s="8" t="s">
        <v>127</v>
      </c>
      <c r="B83" s="55">
        <v>80</v>
      </c>
      <c r="C83" s="79" t="s">
        <v>73</v>
      </c>
      <c r="D83" s="6" t="s">
        <v>74</v>
      </c>
      <c r="E83" s="6" t="s">
        <v>75</v>
      </c>
      <c r="F83" s="10">
        <v>18</v>
      </c>
      <c r="G83" s="7" t="s">
        <v>174</v>
      </c>
      <c r="H83" s="10">
        <v>3</v>
      </c>
      <c r="I83" s="10">
        <v>39</v>
      </c>
      <c r="J83" s="78" t="str">
        <f>VLOOKUP(I83,用途!$B$2:$C$48,2,1)</f>
        <v>(16)　イ</v>
      </c>
      <c r="K83" s="10">
        <v>0</v>
      </c>
      <c r="L83" s="10">
        <v>0</v>
      </c>
      <c r="M83" s="10">
        <v>0</v>
      </c>
      <c r="N83" s="6" t="s">
        <v>245</v>
      </c>
      <c r="O83" s="6">
        <v>0</v>
      </c>
      <c r="P83" s="10">
        <v>1</v>
      </c>
      <c r="Q83" s="6" t="s">
        <v>245</v>
      </c>
      <c r="R83" s="10">
        <v>1</v>
      </c>
      <c r="S83" s="10">
        <v>0</v>
      </c>
      <c r="T83" s="10">
        <v>0</v>
      </c>
      <c r="U83" s="10">
        <v>0</v>
      </c>
      <c r="V83" s="25"/>
      <c r="W83" s="54"/>
      <c r="X83" s="52">
        <v>28</v>
      </c>
      <c r="Y83" s="54">
        <f t="shared" ref="Y83:AL83" si="149">COUNTIFS($I$4:$I$355,Y$2,$O$4:$O$355,0,$F$4:$F$355,"&gt;=30",$F$4:$F$355,"&lt;=31",$L$4:$L$355,28)</f>
        <v>0</v>
      </c>
      <c r="Z83" s="34">
        <f t="shared" si="149"/>
        <v>0</v>
      </c>
      <c r="AA83" s="34">
        <f t="shared" si="149"/>
        <v>0</v>
      </c>
      <c r="AB83" s="34">
        <f t="shared" si="149"/>
        <v>0</v>
      </c>
      <c r="AC83" s="34">
        <f t="shared" si="149"/>
        <v>0</v>
      </c>
      <c r="AD83" s="34">
        <f t="shared" si="149"/>
        <v>0</v>
      </c>
      <c r="AE83" s="34">
        <f t="shared" si="149"/>
        <v>0</v>
      </c>
      <c r="AF83" s="34">
        <f t="shared" si="149"/>
        <v>0</v>
      </c>
      <c r="AG83" s="34">
        <f t="shared" si="149"/>
        <v>0</v>
      </c>
      <c r="AH83" s="34">
        <f t="shared" si="149"/>
        <v>0</v>
      </c>
      <c r="AI83" s="34">
        <f t="shared" si="149"/>
        <v>0</v>
      </c>
      <c r="AJ83" s="34">
        <f t="shared" si="149"/>
        <v>0</v>
      </c>
      <c r="AK83" s="34">
        <f t="shared" si="149"/>
        <v>0</v>
      </c>
      <c r="AL83" s="34">
        <f t="shared" si="149"/>
        <v>0</v>
      </c>
      <c r="AM83" s="34"/>
      <c r="AN83" s="34"/>
      <c r="AO83" s="34"/>
      <c r="AP83" s="34"/>
      <c r="AQ83" s="34">
        <f>COUNTIFS($I$4:$I$355,AQ$2,$O$4:$O$355,0,$F$4:$F$355,"&gt;=30",$F$4:$F$355,"&lt;=31",$L$4:$L$355,28)</f>
        <v>0</v>
      </c>
      <c r="AR83" s="34"/>
      <c r="AS83" s="34"/>
      <c r="AT83" s="34"/>
      <c r="AU83" s="34"/>
      <c r="AV83" s="34">
        <f t="shared" ref="AV83:BS83" si="150">COUNTIFS($I$4:$I$355,AV$2,$O$4:$O$355,0,$F$4:$F$355,"&gt;=30",$F$4:$F$355,"&lt;=31",$L$4:$L$355,28)</f>
        <v>0</v>
      </c>
      <c r="AW83" s="34">
        <f t="shared" si="150"/>
        <v>0</v>
      </c>
      <c r="AX83" s="34">
        <f t="shared" si="150"/>
        <v>0</v>
      </c>
      <c r="AY83" s="34">
        <f t="shared" si="150"/>
        <v>0</v>
      </c>
      <c r="AZ83" s="34">
        <f t="shared" si="150"/>
        <v>0</v>
      </c>
      <c r="BA83" s="34">
        <f t="shared" si="150"/>
        <v>0</v>
      </c>
      <c r="BB83" s="34">
        <f t="shared" si="150"/>
        <v>0</v>
      </c>
      <c r="BC83" s="34">
        <f t="shared" si="150"/>
        <v>0</v>
      </c>
      <c r="BD83" s="34">
        <f t="shared" si="150"/>
        <v>0</v>
      </c>
      <c r="BE83" s="34">
        <f t="shared" si="150"/>
        <v>0</v>
      </c>
      <c r="BF83" s="34">
        <f t="shared" si="150"/>
        <v>0</v>
      </c>
      <c r="BG83" s="34">
        <f t="shared" si="150"/>
        <v>0</v>
      </c>
      <c r="BH83" s="34">
        <f t="shared" si="150"/>
        <v>0</v>
      </c>
      <c r="BI83" s="34">
        <f t="shared" si="150"/>
        <v>0</v>
      </c>
      <c r="BJ83" s="34">
        <f t="shared" si="150"/>
        <v>0</v>
      </c>
      <c r="BK83" s="34">
        <f t="shared" si="150"/>
        <v>0</v>
      </c>
      <c r="BL83" s="34">
        <f t="shared" si="150"/>
        <v>0</v>
      </c>
      <c r="BM83" s="34">
        <f t="shared" si="150"/>
        <v>0</v>
      </c>
      <c r="BN83" s="34">
        <f t="shared" si="150"/>
        <v>0</v>
      </c>
      <c r="BO83" s="34">
        <f t="shared" si="150"/>
        <v>0</v>
      </c>
      <c r="BP83" s="34">
        <f t="shared" si="150"/>
        <v>0</v>
      </c>
      <c r="BQ83" s="34">
        <f t="shared" si="150"/>
        <v>0</v>
      </c>
      <c r="BR83" s="34">
        <f t="shared" si="150"/>
        <v>0</v>
      </c>
      <c r="BS83" s="34">
        <f t="shared" si="150"/>
        <v>0</v>
      </c>
      <c r="BT83" s="69">
        <f t="shared" si="84"/>
        <v>0</v>
      </c>
    </row>
    <row r="84" spans="1:72" ht="14.25" customHeight="1" x14ac:dyDescent="0.2">
      <c r="A84" s="8" t="s">
        <v>127</v>
      </c>
      <c r="B84" s="55">
        <v>81</v>
      </c>
      <c r="C84" s="79" t="s">
        <v>73</v>
      </c>
      <c r="D84" s="6" t="s">
        <v>74</v>
      </c>
      <c r="E84" s="6" t="s">
        <v>75</v>
      </c>
      <c r="F84" s="10">
        <v>18</v>
      </c>
      <c r="G84" s="7" t="s">
        <v>174</v>
      </c>
      <c r="H84" s="10">
        <v>3</v>
      </c>
      <c r="I84" s="10">
        <v>39</v>
      </c>
      <c r="J84" s="78" t="str">
        <f>VLOOKUP(I84,用途!$B$2:$C$48,2,1)</f>
        <v>(16)　イ</v>
      </c>
      <c r="K84" s="10">
        <v>0</v>
      </c>
      <c r="L84" s="10">
        <v>0</v>
      </c>
      <c r="M84" s="10">
        <v>0</v>
      </c>
      <c r="N84" s="6" t="s">
        <v>160</v>
      </c>
      <c r="O84" s="6">
        <v>0</v>
      </c>
      <c r="P84" s="10">
        <v>1</v>
      </c>
      <c r="Q84" s="6" t="s">
        <v>160</v>
      </c>
      <c r="R84" s="10">
        <v>1</v>
      </c>
      <c r="S84" s="10">
        <v>0</v>
      </c>
      <c r="T84" s="10">
        <v>0</v>
      </c>
      <c r="U84" s="10">
        <v>0</v>
      </c>
      <c r="V84" s="25"/>
      <c r="W84" s="33" t="s">
        <v>412</v>
      </c>
      <c r="X84" s="52"/>
      <c r="Y84" s="54">
        <f t="shared" ref="Y84:AL84" si="151">COUNTIFS($I$4:$I$355,Y$2,$O$4:$O$355,0,$F$4:$F$355,"&gt;=30",$F$4:$F$355,"&lt;=31",$L$4:$L$355,28,$R$4:$R$355,"&gt;=1",$R$4:$R$355,"&lt;=3")</f>
        <v>0</v>
      </c>
      <c r="Z84" s="34">
        <f t="shared" si="151"/>
        <v>0</v>
      </c>
      <c r="AA84" s="34">
        <f t="shared" si="151"/>
        <v>0</v>
      </c>
      <c r="AB84" s="34">
        <f t="shared" si="151"/>
        <v>0</v>
      </c>
      <c r="AC84" s="34">
        <f t="shared" si="151"/>
        <v>0</v>
      </c>
      <c r="AD84" s="34">
        <f t="shared" si="151"/>
        <v>0</v>
      </c>
      <c r="AE84" s="34">
        <f t="shared" si="151"/>
        <v>0</v>
      </c>
      <c r="AF84" s="34">
        <f t="shared" si="151"/>
        <v>0</v>
      </c>
      <c r="AG84" s="34">
        <f t="shared" si="151"/>
        <v>0</v>
      </c>
      <c r="AH84" s="34">
        <f t="shared" si="151"/>
        <v>0</v>
      </c>
      <c r="AI84" s="34">
        <f t="shared" si="151"/>
        <v>0</v>
      </c>
      <c r="AJ84" s="34">
        <f t="shared" si="151"/>
        <v>0</v>
      </c>
      <c r="AK84" s="34">
        <f t="shared" si="151"/>
        <v>0</v>
      </c>
      <c r="AL84" s="34">
        <f t="shared" si="151"/>
        <v>0</v>
      </c>
      <c r="AM84" s="34"/>
      <c r="AN84" s="34"/>
      <c r="AO84" s="34"/>
      <c r="AP84" s="34"/>
      <c r="AQ84" s="34">
        <f>COUNTIFS($I$4:$I$355,AQ$2,$O$4:$O$355,0,$F$4:$F$355,"&gt;=30",$F$4:$F$355,"&lt;=31",$L$4:$L$355,28,$R$4:$R$355,"&gt;=1",$R$4:$R$355,"&lt;=3")</f>
        <v>0</v>
      </c>
      <c r="AR84" s="34"/>
      <c r="AS84" s="34"/>
      <c r="AT84" s="34"/>
      <c r="AU84" s="34"/>
      <c r="AV84" s="34">
        <f t="shared" ref="AV84:BS84" si="152">COUNTIFS($I$4:$I$355,AV$2,$O$4:$O$355,0,$F$4:$F$355,"&gt;=30",$F$4:$F$355,"&lt;=31",$L$4:$L$355,28,$R$4:$R$355,"&gt;=1",$R$4:$R$355,"&lt;=3")</f>
        <v>0</v>
      </c>
      <c r="AW84" s="34">
        <f t="shared" si="152"/>
        <v>0</v>
      </c>
      <c r="AX84" s="34">
        <f t="shared" si="152"/>
        <v>0</v>
      </c>
      <c r="AY84" s="34">
        <f t="shared" si="152"/>
        <v>0</v>
      </c>
      <c r="AZ84" s="34">
        <f t="shared" si="152"/>
        <v>0</v>
      </c>
      <c r="BA84" s="34">
        <f t="shared" si="152"/>
        <v>0</v>
      </c>
      <c r="BB84" s="34">
        <f t="shared" si="152"/>
        <v>0</v>
      </c>
      <c r="BC84" s="34">
        <f t="shared" si="152"/>
        <v>0</v>
      </c>
      <c r="BD84" s="34">
        <f t="shared" si="152"/>
        <v>0</v>
      </c>
      <c r="BE84" s="34">
        <f t="shared" si="152"/>
        <v>0</v>
      </c>
      <c r="BF84" s="34">
        <f t="shared" si="152"/>
        <v>0</v>
      </c>
      <c r="BG84" s="34">
        <f t="shared" si="152"/>
        <v>0</v>
      </c>
      <c r="BH84" s="34">
        <f t="shared" si="152"/>
        <v>0</v>
      </c>
      <c r="BI84" s="34">
        <f t="shared" si="152"/>
        <v>0</v>
      </c>
      <c r="BJ84" s="34">
        <f t="shared" si="152"/>
        <v>0</v>
      </c>
      <c r="BK84" s="34">
        <f t="shared" si="152"/>
        <v>0</v>
      </c>
      <c r="BL84" s="34">
        <f t="shared" si="152"/>
        <v>0</v>
      </c>
      <c r="BM84" s="34">
        <f t="shared" si="152"/>
        <v>0</v>
      </c>
      <c r="BN84" s="34">
        <f t="shared" si="152"/>
        <v>0</v>
      </c>
      <c r="BO84" s="34">
        <f t="shared" si="152"/>
        <v>0</v>
      </c>
      <c r="BP84" s="34">
        <f t="shared" si="152"/>
        <v>0</v>
      </c>
      <c r="BQ84" s="34">
        <f t="shared" si="152"/>
        <v>0</v>
      </c>
      <c r="BR84" s="34">
        <f t="shared" si="152"/>
        <v>0</v>
      </c>
      <c r="BS84" s="34">
        <f t="shared" si="152"/>
        <v>0</v>
      </c>
      <c r="BT84" s="69">
        <f t="shared" si="84"/>
        <v>0</v>
      </c>
    </row>
    <row r="85" spans="1:72" ht="14.25" customHeight="1" x14ac:dyDescent="0.2">
      <c r="A85" s="8" t="s">
        <v>127</v>
      </c>
      <c r="B85" s="55">
        <v>82</v>
      </c>
      <c r="C85" s="79" t="s">
        <v>73</v>
      </c>
      <c r="D85" s="6" t="s">
        <v>74</v>
      </c>
      <c r="E85" s="6" t="s">
        <v>75</v>
      </c>
      <c r="F85" s="10">
        <v>18</v>
      </c>
      <c r="G85" s="7" t="s">
        <v>174</v>
      </c>
      <c r="H85" s="10">
        <v>3</v>
      </c>
      <c r="I85" s="10">
        <v>39</v>
      </c>
      <c r="J85" s="78" t="str">
        <f>VLOOKUP(I85,用途!$B$2:$C$48,2,1)</f>
        <v>(16)　イ</v>
      </c>
      <c r="K85" s="10">
        <v>0</v>
      </c>
      <c r="L85" s="10">
        <v>0</v>
      </c>
      <c r="M85" s="10">
        <v>0</v>
      </c>
      <c r="N85" s="6" t="s">
        <v>246</v>
      </c>
      <c r="O85" s="6">
        <v>0</v>
      </c>
      <c r="P85" s="10">
        <v>1</v>
      </c>
      <c r="Q85" s="6" t="s">
        <v>247</v>
      </c>
      <c r="R85" s="10">
        <v>1</v>
      </c>
      <c r="S85" s="10">
        <v>0</v>
      </c>
      <c r="T85" s="10">
        <v>0</v>
      </c>
      <c r="U85" s="10">
        <v>0</v>
      </c>
      <c r="V85" s="25"/>
      <c r="W85" s="54"/>
      <c r="X85" s="52">
        <v>29</v>
      </c>
      <c r="Y85" s="54">
        <f t="shared" ref="Y85:AL85" si="153">COUNTIFS($I$4:$I$355,Y$2,$O$4:$O$355,0,$F$4:$F$355,"&gt;=30",$F$4:$F$355,"&lt;=31",$L$4:$L$355,29)</f>
        <v>0</v>
      </c>
      <c r="Z85" s="34">
        <f t="shared" si="153"/>
        <v>0</v>
      </c>
      <c r="AA85" s="34">
        <f t="shared" si="153"/>
        <v>0</v>
      </c>
      <c r="AB85" s="34">
        <f t="shared" si="153"/>
        <v>0</v>
      </c>
      <c r="AC85" s="34">
        <f t="shared" si="153"/>
        <v>0</v>
      </c>
      <c r="AD85" s="34">
        <f t="shared" si="153"/>
        <v>0</v>
      </c>
      <c r="AE85" s="34">
        <f t="shared" si="153"/>
        <v>0</v>
      </c>
      <c r="AF85" s="34">
        <f t="shared" si="153"/>
        <v>0</v>
      </c>
      <c r="AG85" s="34">
        <f t="shared" si="153"/>
        <v>0</v>
      </c>
      <c r="AH85" s="34">
        <f t="shared" si="153"/>
        <v>0</v>
      </c>
      <c r="AI85" s="34">
        <f t="shared" si="153"/>
        <v>0</v>
      </c>
      <c r="AJ85" s="34">
        <f t="shared" si="153"/>
        <v>0</v>
      </c>
      <c r="AK85" s="34">
        <f t="shared" si="153"/>
        <v>0</v>
      </c>
      <c r="AL85" s="34">
        <f t="shared" si="153"/>
        <v>0</v>
      </c>
      <c r="AM85" s="34"/>
      <c r="AN85" s="34"/>
      <c r="AO85" s="34"/>
      <c r="AP85" s="34"/>
      <c r="AQ85" s="34">
        <f>COUNTIFS($I$4:$I$355,AQ$2,$O$4:$O$355,0,$F$4:$F$355,"&gt;=30",$F$4:$F$355,"&lt;=31",$L$4:$L$355,29)</f>
        <v>0</v>
      </c>
      <c r="AR85" s="34"/>
      <c r="AS85" s="34"/>
      <c r="AT85" s="34"/>
      <c r="AU85" s="34"/>
      <c r="AV85" s="34">
        <f t="shared" ref="AV85:BS85" si="154">COUNTIFS($I$4:$I$355,AV$2,$O$4:$O$355,0,$F$4:$F$355,"&gt;=30",$F$4:$F$355,"&lt;=31",$L$4:$L$355,29)</f>
        <v>0</v>
      </c>
      <c r="AW85" s="34">
        <f t="shared" si="154"/>
        <v>0</v>
      </c>
      <c r="AX85" s="34">
        <f t="shared" si="154"/>
        <v>0</v>
      </c>
      <c r="AY85" s="34">
        <f t="shared" si="154"/>
        <v>0</v>
      </c>
      <c r="AZ85" s="34">
        <f t="shared" si="154"/>
        <v>0</v>
      </c>
      <c r="BA85" s="34">
        <f t="shared" si="154"/>
        <v>0</v>
      </c>
      <c r="BB85" s="34">
        <f t="shared" si="154"/>
        <v>0</v>
      </c>
      <c r="BC85" s="34">
        <f t="shared" si="154"/>
        <v>0</v>
      </c>
      <c r="BD85" s="34">
        <f t="shared" si="154"/>
        <v>0</v>
      </c>
      <c r="BE85" s="34">
        <f t="shared" si="154"/>
        <v>0</v>
      </c>
      <c r="BF85" s="34">
        <f t="shared" si="154"/>
        <v>0</v>
      </c>
      <c r="BG85" s="34">
        <f t="shared" si="154"/>
        <v>0</v>
      </c>
      <c r="BH85" s="34">
        <f t="shared" si="154"/>
        <v>0</v>
      </c>
      <c r="BI85" s="34">
        <f t="shared" si="154"/>
        <v>0</v>
      </c>
      <c r="BJ85" s="34">
        <f t="shared" si="154"/>
        <v>0</v>
      </c>
      <c r="BK85" s="34">
        <f t="shared" si="154"/>
        <v>0</v>
      </c>
      <c r="BL85" s="34">
        <f t="shared" si="154"/>
        <v>0</v>
      </c>
      <c r="BM85" s="34">
        <f t="shared" si="154"/>
        <v>0</v>
      </c>
      <c r="BN85" s="34">
        <f t="shared" si="154"/>
        <v>0</v>
      </c>
      <c r="BO85" s="34">
        <f t="shared" si="154"/>
        <v>0</v>
      </c>
      <c r="BP85" s="34">
        <f t="shared" si="154"/>
        <v>0</v>
      </c>
      <c r="BQ85" s="34">
        <f t="shared" si="154"/>
        <v>0</v>
      </c>
      <c r="BR85" s="34">
        <f t="shared" si="154"/>
        <v>0</v>
      </c>
      <c r="BS85" s="34">
        <f t="shared" si="154"/>
        <v>0</v>
      </c>
      <c r="BT85" s="69">
        <f t="shared" si="84"/>
        <v>0</v>
      </c>
    </row>
    <row r="86" spans="1:72" ht="14.25" customHeight="1" x14ac:dyDescent="0.2">
      <c r="A86" s="8" t="s">
        <v>127</v>
      </c>
      <c r="B86" s="55">
        <v>83</v>
      </c>
      <c r="C86" s="79" t="s">
        <v>73</v>
      </c>
      <c r="D86" s="6" t="s">
        <v>74</v>
      </c>
      <c r="E86" s="6" t="s">
        <v>75</v>
      </c>
      <c r="F86" s="10">
        <v>20</v>
      </c>
      <c r="G86" s="7" t="s">
        <v>178</v>
      </c>
      <c r="H86" s="10">
        <v>1</v>
      </c>
      <c r="I86" s="10">
        <v>39</v>
      </c>
      <c r="J86" s="78" t="str">
        <f>VLOOKUP(I86,用途!$B$2:$C$48,2,1)</f>
        <v>(16)　イ</v>
      </c>
      <c r="K86" s="10">
        <v>0</v>
      </c>
      <c r="L86" s="10">
        <v>0</v>
      </c>
      <c r="M86" s="10">
        <v>0</v>
      </c>
      <c r="N86" s="6" t="s">
        <v>248</v>
      </c>
      <c r="O86" s="6">
        <v>0</v>
      </c>
      <c r="P86" s="10">
        <v>1</v>
      </c>
      <c r="Q86" s="6" t="s">
        <v>249</v>
      </c>
      <c r="R86" s="10">
        <v>2</v>
      </c>
      <c r="S86" s="10">
        <v>0</v>
      </c>
      <c r="T86" s="10">
        <v>0</v>
      </c>
      <c r="U86" s="10">
        <v>0</v>
      </c>
      <c r="V86" s="25"/>
      <c r="W86" s="33" t="s">
        <v>412</v>
      </c>
      <c r="X86" s="52"/>
      <c r="Y86" s="54">
        <f t="shared" ref="Y86:AL86" si="155">COUNTIFS($I$4:$I$355,Y$2,$O$4:$O$355,0,$F$4:$F$355,"&gt;=30",$F$4:$F$355,"&lt;=31",$L$4:$L$355,29,$R$4:$R$355,"&gt;=1",$R$4:$R$355,"&lt;=3")</f>
        <v>0</v>
      </c>
      <c r="Z86" s="34">
        <f t="shared" si="155"/>
        <v>0</v>
      </c>
      <c r="AA86" s="34">
        <f t="shared" si="155"/>
        <v>0</v>
      </c>
      <c r="AB86" s="34">
        <f t="shared" si="155"/>
        <v>0</v>
      </c>
      <c r="AC86" s="34">
        <f t="shared" si="155"/>
        <v>0</v>
      </c>
      <c r="AD86" s="34">
        <f t="shared" si="155"/>
        <v>0</v>
      </c>
      <c r="AE86" s="34">
        <f t="shared" si="155"/>
        <v>0</v>
      </c>
      <c r="AF86" s="34">
        <f t="shared" si="155"/>
        <v>0</v>
      </c>
      <c r="AG86" s="34">
        <f t="shared" si="155"/>
        <v>0</v>
      </c>
      <c r="AH86" s="34">
        <f t="shared" si="155"/>
        <v>0</v>
      </c>
      <c r="AI86" s="34">
        <f t="shared" si="155"/>
        <v>0</v>
      </c>
      <c r="AJ86" s="34">
        <f t="shared" si="155"/>
        <v>0</v>
      </c>
      <c r="AK86" s="34">
        <f t="shared" si="155"/>
        <v>0</v>
      </c>
      <c r="AL86" s="34">
        <f t="shared" si="155"/>
        <v>0</v>
      </c>
      <c r="AM86" s="34"/>
      <c r="AN86" s="34"/>
      <c r="AO86" s="34"/>
      <c r="AP86" s="34"/>
      <c r="AQ86" s="34">
        <f>COUNTIFS($I$4:$I$355,AQ$2,$O$4:$O$355,0,$F$4:$F$355,"&gt;=30",$F$4:$F$355,"&lt;=31",$L$4:$L$355,29,$R$4:$R$355,"&gt;=1",$R$4:$R$355,"&lt;=3")</f>
        <v>0</v>
      </c>
      <c r="AR86" s="34"/>
      <c r="AS86" s="34"/>
      <c r="AT86" s="34"/>
      <c r="AU86" s="34"/>
      <c r="AV86" s="34">
        <f t="shared" ref="AV86:BS86" si="156">COUNTIFS($I$4:$I$355,AV$2,$O$4:$O$355,0,$F$4:$F$355,"&gt;=30",$F$4:$F$355,"&lt;=31",$L$4:$L$355,29,$R$4:$R$355,"&gt;=1",$R$4:$R$355,"&lt;=3")</f>
        <v>0</v>
      </c>
      <c r="AW86" s="34">
        <f t="shared" si="156"/>
        <v>0</v>
      </c>
      <c r="AX86" s="34">
        <f t="shared" si="156"/>
        <v>0</v>
      </c>
      <c r="AY86" s="34">
        <f t="shared" si="156"/>
        <v>0</v>
      </c>
      <c r="AZ86" s="34">
        <f t="shared" si="156"/>
        <v>0</v>
      </c>
      <c r="BA86" s="34">
        <f t="shared" si="156"/>
        <v>0</v>
      </c>
      <c r="BB86" s="34">
        <f t="shared" si="156"/>
        <v>0</v>
      </c>
      <c r="BC86" s="34">
        <f t="shared" si="156"/>
        <v>0</v>
      </c>
      <c r="BD86" s="34">
        <f t="shared" si="156"/>
        <v>0</v>
      </c>
      <c r="BE86" s="34">
        <f t="shared" si="156"/>
        <v>0</v>
      </c>
      <c r="BF86" s="34">
        <f t="shared" si="156"/>
        <v>0</v>
      </c>
      <c r="BG86" s="34">
        <f t="shared" si="156"/>
        <v>0</v>
      </c>
      <c r="BH86" s="34">
        <f t="shared" si="156"/>
        <v>0</v>
      </c>
      <c r="BI86" s="34">
        <f t="shared" si="156"/>
        <v>0</v>
      </c>
      <c r="BJ86" s="34">
        <f t="shared" si="156"/>
        <v>0</v>
      </c>
      <c r="BK86" s="34">
        <f t="shared" si="156"/>
        <v>0</v>
      </c>
      <c r="BL86" s="34">
        <f t="shared" si="156"/>
        <v>0</v>
      </c>
      <c r="BM86" s="34">
        <f t="shared" si="156"/>
        <v>0</v>
      </c>
      <c r="BN86" s="34">
        <f t="shared" si="156"/>
        <v>0</v>
      </c>
      <c r="BO86" s="34">
        <f t="shared" si="156"/>
        <v>0</v>
      </c>
      <c r="BP86" s="34">
        <f t="shared" si="156"/>
        <v>0</v>
      </c>
      <c r="BQ86" s="34">
        <f t="shared" si="156"/>
        <v>0</v>
      </c>
      <c r="BR86" s="34">
        <f t="shared" si="156"/>
        <v>0</v>
      </c>
      <c r="BS86" s="34">
        <f t="shared" si="156"/>
        <v>0</v>
      </c>
      <c r="BT86" s="69">
        <f t="shared" si="84"/>
        <v>0</v>
      </c>
    </row>
    <row r="87" spans="1:72" ht="14.25" customHeight="1" x14ac:dyDescent="0.2">
      <c r="A87" s="8" t="s">
        <v>127</v>
      </c>
      <c r="B87" s="55">
        <v>84</v>
      </c>
      <c r="C87" s="79" t="s">
        <v>73</v>
      </c>
      <c r="D87" s="6" t="s">
        <v>74</v>
      </c>
      <c r="E87" s="6" t="s">
        <v>75</v>
      </c>
      <c r="F87" s="10">
        <v>30</v>
      </c>
      <c r="G87" s="7" t="s">
        <v>175</v>
      </c>
      <c r="H87" s="10">
        <v>1</v>
      </c>
      <c r="I87" s="10">
        <v>39</v>
      </c>
      <c r="J87" s="78" t="str">
        <f>VLOOKUP(I87,用途!$B$2:$C$48,2,1)</f>
        <v>(16)　イ</v>
      </c>
      <c r="K87" s="10">
        <v>2</v>
      </c>
      <c r="L87" s="10">
        <v>26</v>
      </c>
      <c r="M87" s="10">
        <v>0</v>
      </c>
      <c r="N87" s="6" t="s">
        <v>250</v>
      </c>
      <c r="O87" s="6">
        <v>0</v>
      </c>
      <c r="P87" s="10">
        <v>1</v>
      </c>
      <c r="Q87" s="6" t="s">
        <v>249</v>
      </c>
      <c r="R87" s="10">
        <v>2</v>
      </c>
      <c r="S87" s="10">
        <v>0</v>
      </c>
      <c r="T87" s="10">
        <v>0</v>
      </c>
      <c r="U87" s="10">
        <v>0</v>
      </c>
      <c r="V87" s="25"/>
      <c r="W87" s="54"/>
      <c r="X87" s="52">
        <v>30</v>
      </c>
      <c r="Y87" s="54">
        <f t="shared" ref="Y87:AL87" si="157">COUNTIFS($I$4:$I$355,Y$2,$O$4:$O$355,0,$F$4:$F$355,"&gt;=30",$F$4:$F$355,"&lt;=31",$L$4:$L$355,30)</f>
        <v>0</v>
      </c>
      <c r="Z87" s="34">
        <f t="shared" si="157"/>
        <v>0</v>
      </c>
      <c r="AA87" s="34">
        <f t="shared" si="157"/>
        <v>0</v>
      </c>
      <c r="AB87" s="34">
        <f t="shared" si="157"/>
        <v>0</v>
      </c>
      <c r="AC87" s="34">
        <f t="shared" si="157"/>
        <v>0</v>
      </c>
      <c r="AD87" s="34">
        <f t="shared" si="157"/>
        <v>0</v>
      </c>
      <c r="AE87" s="34">
        <f t="shared" si="157"/>
        <v>0</v>
      </c>
      <c r="AF87" s="34">
        <f t="shared" si="157"/>
        <v>0</v>
      </c>
      <c r="AG87" s="34">
        <f t="shared" si="157"/>
        <v>0</v>
      </c>
      <c r="AH87" s="34">
        <f t="shared" si="157"/>
        <v>0</v>
      </c>
      <c r="AI87" s="34">
        <f t="shared" si="157"/>
        <v>0</v>
      </c>
      <c r="AJ87" s="34">
        <f t="shared" si="157"/>
        <v>0</v>
      </c>
      <c r="AK87" s="34">
        <f t="shared" si="157"/>
        <v>0</v>
      </c>
      <c r="AL87" s="34">
        <f t="shared" si="157"/>
        <v>0</v>
      </c>
      <c r="AM87" s="34"/>
      <c r="AN87" s="34"/>
      <c r="AO87" s="34"/>
      <c r="AP87" s="34"/>
      <c r="AQ87" s="34">
        <f>COUNTIFS($I$4:$I$355,AQ$2,$O$4:$O$355,0,$F$4:$F$355,"&gt;=30",$F$4:$F$355,"&lt;=31",$L$4:$L$355,30)</f>
        <v>0</v>
      </c>
      <c r="AR87" s="34"/>
      <c r="AS87" s="34"/>
      <c r="AT87" s="34"/>
      <c r="AU87" s="34"/>
      <c r="AV87" s="34">
        <f t="shared" ref="AV87:BS87" si="158">COUNTIFS($I$4:$I$355,AV$2,$O$4:$O$355,0,$F$4:$F$355,"&gt;=30",$F$4:$F$355,"&lt;=31",$L$4:$L$355,30)</f>
        <v>0</v>
      </c>
      <c r="AW87" s="34">
        <f t="shared" si="158"/>
        <v>0</v>
      </c>
      <c r="AX87" s="34">
        <f t="shared" si="158"/>
        <v>0</v>
      </c>
      <c r="AY87" s="34">
        <f t="shared" si="158"/>
        <v>0</v>
      </c>
      <c r="AZ87" s="34">
        <f t="shared" si="158"/>
        <v>0</v>
      </c>
      <c r="BA87" s="34">
        <f t="shared" si="158"/>
        <v>0</v>
      </c>
      <c r="BB87" s="34">
        <f t="shared" si="158"/>
        <v>0</v>
      </c>
      <c r="BC87" s="34">
        <f t="shared" si="158"/>
        <v>0</v>
      </c>
      <c r="BD87" s="34">
        <f t="shared" si="158"/>
        <v>0</v>
      </c>
      <c r="BE87" s="34">
        <f t="shared" si="158"/>
        <v>0</v>
      </c>
      <c r="BF87" s="34">
        <f t="shared" si="158"/>
        <v>0</v>
      </c>
      <c r="BG87" s="34">
        <f t="shared" si="158"/>
        <v>0</v>
      </c>
      <c r="BH87" s="34">
        <f t="shared" si="158"/>
        <v>0</v>
      </c>
      <c r="BI87" s="34">
        <f t="shared" si="158"/>
        <v>0</v>
      </c>
      <c r="BJ87" s="34">
        <f t="shared" si="158"/>
        <v>0</v>
      </c>
      <c r="BK87" s="34">
        <f t="shared" si="158"/>
        <v>0</v>
      </c>
      <c r="BL87" s="34">
        <f t="shared" si="158"/>
        <v>0</v>
      </c>
      <c r="BM87" s="34">
        <f t="shared" si="158"/>
        <v>0</v>
      </c>
      <c r="BN87" s="34">
        <f t="shared" si="158"/>
        <v>0</v>
      </c>
      <c r="BO87" s="34">
        <f t="shared" si="158"/>
        <v>0</v>
      </c>
      <c r="BP87" s="34">
        <f t="shared" si="158"/>
        <v>0</v>
      </c>
      <c r="BQ87" s="34">
        <f t="shared" si="158"/>
        <v>0</v>
      </c>
      <c r="BR87" s="34">
        <f t="shared" si="158"/>
        <v>0</v>
      </c>
      <c r="BS87" s="34">
        <f t="shared" si="158"/>
        <v>0</v>
      </c>
      <c r="BT87" s="69">
        <f t="shared" si="84"/>
        <v>0</v>
      </c>
    </row>
    <row r="88" spans="1:72" ht="14.25" customHeight="1" x14ac:dyDescent="0.2">
      <c r="A88" s="8" t="s">
        <v>127</v>
      </c>
      <c r="B88" s="55">
        <v>85</v>
      </c>
      <c r="C88" s="79" t="s">
        <v>73</v>
      </c>
      <c r="D88" s="6" t="s">
        <v>74</v>
      </c>
      <c r="E88" s="6" t="s">
        <v>75</v>
      </c>
      <c r="F88" s="10">
        <v>28</v>
      </c>
      <c r="G88" s="7" t="s">
        <v>372</v>
      </c>
      <c r="H88" s="10">
        <v>1</v>
      </c>
      <c r="I88" s="10">
        <v>39</v>
      </c>
      <c r="J88" s="78" t="str">
        <f>VLOOKUP(I88,用途!$B$2:$C$48,2,1)</f>
        <v>(16)　イ</v>
      </c>
      <c r="K88" s="10">
        <v>2</v>
      </c>
      <c r="L88" s="10">
        <v>0</v>
      </c>
      <c r="M88" s="10">
        <v>0</v>
      </c>
      <c r="N88" s="6" t="s">
        <v>250</v>
      </c>
      <c r="O88" s="6">
        <v>0</v>
      </c>
      <c r="P88" s="10">
        <v>1</v>
      </c>
      <c r="Q88" s="6" t="s">
        <v>249</v>
      </c>
      <c r="R88" s="10">
        <v>2</v>
      </c>
      <c r="S88" s="10">
        <v>0</v>
      </c>
      <c r="T88" s="10">
        <v>0</v>
      </c>
      <c r="U88" s="10">
        <v>0</v>
      </c>
      <c r="V88" s="25"/>
      <c r="W88" s="33" t="s">
        <v>412</v>
      </c>
      <c r="X88" s="52"/>
      <c r="Y88" s="54">
        <f t="shared" ref="Y88:AL88" si="159">COUNTIFS($I$4:$I$355,Y$2,$O$4:$O$355,0,$F$4:$F$355,"&gt;=30",$F$4:$F$355,"&lt;=31",$L$4:$L$355,30,$R$4:$R$355,"&gt;=1",$R$4:$R$355,"&lt;=3")</f>
        <v>0</v>
      </c>
      <c r="Z88" s="34">
        <f t="shared" si="159"/>
        <v>0</v>
      </c>
      <c r="AA88" s="34">
        <f t="shared" si="159"/>
        <v>0</v>
      </c>
      <c r="AB88" s="34">
        <f t="shared" si="159"/>
        <v>0</v>
      </c>
      <c r="AC88" s="34">
        <f t="shared" si="159"/>
        <v>0</v>
      </c>
      <c r="AD88" s="34">
        <f t="shared" si="159"/>
        <v>0</v>
      </c>
      <c r="AE88" s="34">
        <f t="shared" si="159"/>
        <v>0</v>
      </c>
      <c r="AF88" s="34">
        <f t="shared" si="159"/>
        <v>0</v>
      </c>
      <c r="AG88" s="34">
        <f t="shared" si="159"/>
        <v>0</v>
      </c>
      <c r="AH88" s="34">
        <f t="shared" si="159"/>
        <v>0</v>
      </c>
      <c r="AI88" s="34">
        <f t="shared" si="159"/>
        <v>0</v>
      </c>
      <c r="AJ88" s="34">
        <f t="shared" si="159"/>
        <v>0</v>
      </c>
      <c r="AK88" s="34">
        <f t="shared" si="159"/>
        <v>0</v>
      </c>
      <c r="AL88" s="34">
        <f t="shared" si="159"/>
        <v>0</v>
      </c>
      <c r="AM88" s="34"/>
      <c r="AN88" s="34"/>
      <c r="AO88" s="34"/>
      <c r="AP88" s="34"/>
      <c r="AQ88" s="34">
        <f>COUNTIFS($I$4:$I$355,AQ$2,$O$4:$O$355,0,$F$4:$F$355,"&gt;=30",$F$4:$F$355,"&lt;=31",$L$4:$L$355,30,$R$4:$R$355,"&gt;=1",$R$4:$R$355,"&lt;=3")</f>
        <v>0</v>
      </c>
      <c r="AR88" s="34"/>
      <c r="AS88" s="34"/>
      <c r="AT88" s="34"/>
      <c r="AU88" s="34"/>
      <c r="AV88" s="34">
        <f t="shared" ref="AV88:BS88" si="160">COUNTIFS($I$4:$I$355,AV$2,$O$4:$O$355,0,$F$4:$F$355,"&gt;=30",$F$4:$F$355,"&lt;=31",$L$4:$L$355,30,$R$4:$R$355,"&gt;=1",$R$4:$R$355,"&lt;=3")</f>
        <v>0</v>
      </c>
      <c r="AW88" s="34">
        <f t="shared" si="160"/>
        <v>0</v>
      </c>
      <c r="AX88" s="34">
        <f t="shared" si="160"/>
        <v>0</v>
      </c>
      <c r="AY88" s="34">
        <f t="shared" si="160"/>
        <v>0</v>
      </c>
      <c r="AZ88" s="34">
        <f t="shared" si="160"/>
        <v>0</v>
      </c>
      <c r="BA88" s="34">
        <f t="shared" si="160"/>
        <v>0</v>
      </c>
      <c r="BB88" s="34">
        <f t="shared" si="160"/>
        <v>0</v>
      </c>
      <c r="BC88" s="34">
        <f t="shared" si="160"/>
        <v>0</v>
      </c>
      <c r="BD88" s="34">
        <f t="shared" si="160"/>
        <v>0</v>
      </c>
      <c r="BE88" s="34">
        <f t="shared" si="160"/>
        <v>0</v>
      </c>
      <c r="BF88" s="34">
        <f t="shared" si="160"/>
        <v>0</v>
      </c>
      <c r="BG88" s="34">
        <f t="shared" si="160"/>
        <v>0</v>
      </c>
      <c r="BH88" s="34">
        <f t="shared" si="160"/>
        <v>0</v>
      </c>
      <c r="BI88" s="34">
        <f t="shared" si="160"/>
        <v>0</v>
      </c>
      <c r="BJ88" s="34">
        <f t="shared" si="160"/>
        <v>0</v>
      </c>
      <c r="BK88" s="34">
        <f t="shared" si="160"/>
        <v>0</v>
      </c>
      <c r="BL88" s="34">
        <f t="shared" si="160"/>
        <v>0</v>
      </c>
      <c r="BM88" s="34">
        <f t="shared" si="160"/>
        <v>0</v>
      </c>
      <c r="BN88" s="34">
        <f t="shared" si="160"/>
        <v>0</v>
      </c>
      <c r="BO88" s="34">
        <f t="shared" si="160"/>
        <v>0</v>
      </c>
      <c r="BP88" s="34">
        <f t="shared" si="160"/>
        <v>0</v>
      </c>
      <c r="BQ88" s="34">
        <f t="shared" si="160"/>
        <v>0</v>
      </c>
      <c r="BR88" s="34">
        <f t="shared" si="160"/>
        <v>0</v>
      </c>
      <c r="BS88" s="34">
        <f t="shared" si="160"/>
        <v>0</v>
      </c>
      <c r="BT88" s="69">
        <f t="shared" si="84"/>
        <v>0</v>
      </c>
    </row>
    <row r="89" spans="1:72" ht="14.25" customHeight="1" x14ac:dyDescent="0.2">
      <c r="A89" s="8" t="s">
        <v>127</v>
      </c>
      <c r="B89" s="55">
        <v>86</v>
      </c>
      <c r="C89" s="79" t="s">
        <v>73</v>
      </c>
      <c r="D89" s="6" t="s">
        <v>74</v>
      </c>
      <c r="E89" s="6" t="s">
        <v>75</v>
      </c>
      <c r="F89" s="10">
        <v>30</v>
      </c>
      <c r="G89" s="7" t="s">
        <v>175</v>
      </c>
      <c r="H89" s="10">
        <v>1</v>
      </c>
      <c r="I89" s="10">
        <v>39</v>
      </c>
      <c r="J89" s="78" t="str">
        <f>VLOOKUP(I89,用途!$B$2:$C$48,2,1)</f>
        <v>(16)　イ</v>
      </c>
      <c r="K89" s="10">
        <v>2</v>
      </c>
      <c r="L89" s="10">
        <v>22</v>
      </c>
      <c r="M89" s="10">
        <v>0</v>
      </c>
      <c r="N89" s="6" t="s">
        <v>250</v>
      </c>
      <c r="O89" s="6">
        <v>0</v>
      </c>
      <c r="P89" s="10">
        <v>1</v>
      </c>
      <c r="Q89" s="6" t="s">
        <v>249</v>
      </c>
      <c r="R89" s="10">
        <v>2</v>
      </c>
      <c r="S89" s="10">
        <v>0</v>
      </c>
      <c r="T89" s="10">
        <v>0</v>
      </c>
      <c r="U89" s="10">
        <v>0</v>
      </c>
      <c r="V89" s="25"/>
      <c r="W89" s="54"/>
      <c r="X89" s="52">
        <v>31</v>
      </c>
      <c r="Y89" s="54">
        <f t="shared" ref="Y89:AL89" si="161">COUNTIFS($I$4:$I$355,Y$2,$O$4:$O$355,0,$F$4:$F$355,"&gt;=30",$F$4:$F$355,"&lt;=31",$L$4:$L$355,31)</f>
        <v>0</v>
      </c>
      <c r="Z89" s="34">
        <f t="shared" si="161"/>
        <v>0</v>
      </c>
      <c r="AA89" s="34">
        <f t="shared" si="161"/>
        <v>0</v>
      </c>
      <c r="AB89" s="34">
        <f t="shared" si="161"/>
        <v>0</v>
      </c>
      <c r="AC89" s="34">
        <f t="shared" si="161"/>
        <v>0</v>
      </c>
      <c r="AD89" s="34">
        <f t="shared" si="161"/>
        <v>0</v>
      </c>
      <c r="AE89" s="34">
        <f t="shared" si="161"/>
        <v>0</v>
      </c>
      <c r="AF89" s="34">
        <f t="shared" si="161"/>
        <v>0</v>
      </c>
      <c r="AG89" s="34">
        <f t="shared" si="161"/>
        <v>0</v>
      </c>
      <c r="AH89" s="34">
        <f t="shared" si="161"/>
        <v>0</v>
      </c>
      <c r="AI89" s="34">
        <f t="shared" si="161"/>
        <v>0</v>
      </c>
      <c r="AJ89" s="34">
        <f t="shared" si="161"/>
        <v>0</v>
      </c>
      <c r="AK89" s="34">
        <f t="shared" si="161"/>
        <v>0</v>
      </c>
      <c r="AL89" s="34">
        <f t="shared" si="161"/>
        <v>0</v>
      </c>
      <c r="AM89" s="34"/>
      <c r="AN89" s="34"/>
      <c r="AO89" s="34"/>
      <c r="AP89" s="34"/>
      <c r="AQ89" s="34">
        <f>COUNTIFS($I$4:$I$355,AQ$2,$O$4:$O$355,0,$F$4:$F$355,"&gt;=30",$F$4:$F$355,"&lt;=31",$L$4:$L$355,31)</f>
        <v>0</v>
      </c>
      <c r="AR89" s="34"/>
      <c r="AS89" s="34"/>
      <c r="AT89" s="34"/>
      <c r="AU89" s="34"/>
      <c r="AV89" s="34">
        <f t="shared" ref="AV89:BS89" si="162">COUNTIFS($I$4:$I$355,AV$2,$O$4:$O$355,0,$F$4:$F$355,"&gt;=30",$F$4:$F$355,"&lt;=31",$L$4:$L$355,31)</f>
        <v>0</v>
      </c>
      <c r="AW89" s="34">
        <f t="shared" si="162"/>
        <v>0</v>
      </c>
      <c r="AX89" s="34">
        <f t="shared" si="162"/>
        <v>0</v>
      </c>
      <c r="AY89" s="34">
        <f t="shared" si="162"/>
        <v>0</v>
      </c>
      <c r="AZ89" s="34">
        <f t="shared" si="162"/>
        <v>0</v>
      </c>
      <c r="BA89" s="34">
        <f t="shared" si="162"/>
        <v>0</v>
      </c>
      <c r="BB89" s="34">
        <f t="shared" si="162"/>
        <v>0</v>
      </c>
      <c r="BC89" s="34">
        <f t="shared" si="162"/>
        <v>0</v>
      </c>
      <c r="BD89" s="34">
        <f t="shared" si="162"/>
        <v>0</v>
      </c>
      <c r="BE89" s="34">
        <f t="shared" si="162"/>
        <v>0</v>
      </c>
      <c r="BF89" s="34">
        <f t="shared" si="162"/>
        <v>0</v>
      </c>
      <c r="BG89" s="34">
        <f t="shared" si="162"/>
        <v>0</v>
      </c>
      <c r="BH89" s="34">
        <f t="shared" si="162"/>
        <v>0</v>
      </c>
      <c r="BI89" s="34">
        <f t="shared" si="162"/>
        <v>0</v>
      </c>
      <c r="BJ89" s="34">
        <f t="shared" si="162"/>
        <v>0</v>
      </c>
      <c r="BK89" s="34">
        <f t="shared" si="162"/>
        <v>0</v>
      </c>
      <c r="BL89" s="34">
        <f t="shared" si="162"/>
        <v>0</v>
      </c>
      <c r="BM89" s="34">
        <f t="shared" si="162"/>
        <v>0</v>
      </c>
      <c r="BN89" s="34">
        <f t="shared" si="162"/>
        <v>0</v>
      </c>
      <c r="BO89" s="34">
        <f t="shared" si="162"/>
        <v>0</v>
      </c>
      <c r="BP89" s="34">
        <f t="shared" si="162"/>
        <v>0</v>
      </c>
      <c r="BQ89" s="34">
        <f t="shared" si="162"/>
        <v>0</v>
      </c>
      <c r="BR89" s="34">
        <f t="shared" si="162"/>
        <v>0</v>
      </c>
      <c r="BS89" s="34">
        <f t="shared" si="162"/>
        <v>0</v>
      </c>
      <c r="BT89" s="69">
        <f t="shared" si="84"/>
        <v>0</v>
      </c>
    </row>
    <row r="90" spans="1:72" ht="14.25" customHeight="1" x14ac:dyDescent="0.2">
      <c r="A90" s="8" t="s">
        <v>127</v>
      </c>
      <c r="B90" s="55">
        <v>87</v>
      </c>
      <c r="C90" s="79" t="s">
        <v>73</v>
      </c>
      <c r="D90" s="6" t="s">
        <v>74</v>
      </c>
      <c r="E90" s="6" t="s">
        <v>75</v>
      </c>
      <c r="F90" s="10">
        <v>30</v>
      </c>
      <c r="G90" s="7" t="s">
        <v>175</v>
      </c>
      <c r="H90" s="10">
        <v>1</v>
      </c>
      <c r="I90" s="10">
        <v>39</v>
      </c>
      <c r="J90" s="78" t="str">
        <f>VLOOKUP(I90,用途!$B$2:$C$48,2,1)</f>
        <v>(16)　イ</v>
      </c>
      <c r="K90" s="10">
        <v>2</v>
      </c>
      <c r="L90" s="10">
        <v>26</v>
      </c>
      <c r="M90" s="10">
        <v>0</v>
      </c>
      <c r="N90" s="6" t="s">
        <v>250</v>
      </c>
      <c r="O90" s="6">
        <v>0</v>
      </c>
      <c r="P90" s="10">
        <v>1</v>
      </c>
      <c r="Q90" s="6" t="s">
        <v>249</v>
      </c>
      <c r="R90" s="10">
        <v>2</v>
      </c>
      <c r="S90" s="10">
        <v>0</v>
      </c>
      <c r="T90" s="10">
        <v>0</v>
      </c>
      <c r="U90" s="10">
        <v>0</v>
      </c>
      <c r="V90" s="25"/>
      <c r="W90" s="33" t="s">
        <v>412</v>
      </c>
      <c r="X90" s="52"/>
      <c r="Y90" s="54">
        <f t="shared" ref="Y90:AL90" si="163">COUNTIFS($I$4:$I$355,Y$2,$O$4:$O$355,0,$F$4:$F$355,"&gt;=30",$F$4:$F$355,"&lt;=31",$L$4:$L$355,31,$R$4:$R$355,"&gt;=1",$R$4:$R$355,"&lt;=3")</f>
        <v>0</v>
      </c>
      <c r="Z90" s="34">
        <f t="shared" si="163"/>
        <v>0</v>
      </c>
      <c r="AA90" s="34">
        <f t="shared" si="163"/>
        <v>0</v>
      </c>
      <c r="AB90" s="34">
        <f t="shared" si="163"/>
        <v>0</v>
      </c>
      <c r="AC90" s="34">
        <f t="shared" si="163"/>
        <v>0</v>
      </c>
      <c r="AD90" s="34">
        <f t="shared" si="163"/>
        <v>0</v>
      </c>
      <c r="AE90" s="34">
        <f t="shared" si="163"/>
        <v>0</v>
      </c>
      <c r="AF90" s="34">
        <f t="shared" si="163"/>
        <v>0</v>
      </c>
      <c r="AG90" s="34">
        <f t="shared" si="163"/>
        <v>0</v>
      </c>
      <c r="AH90" s="34">
        <f t="shared" si="163"/>
        <v>0</v>
      </c>
      <c r="AI90" s="34">
        <f t="shared" si="163"/>
        <v>0</v>
      </c>
      <c r="AJ90" s="34">
        <f t="shared" si="163"/>
        <v>0</v>
      </c>
      <c r="AK90" s="34">
        <f t="shared" si="163"/>
        <v>0</v>
      </c>
      <c r="AL90" s="34">
        <f t="shared" si="163"/>
        <v>0</v>
      </c>
      <c r="AM90" s="34"/>
      <c r="AN90" s="34"/>
      <c r="AO90" s="34"/>
      <c r="AP90" s="34"/>
      <c r="AQ90" s="34">
        <f>COUNTIFS($I$4:$I$355,AQ$2,$O$4:$O$355,0,$F$4:$F$355,"&gt;=30",$F$4:$F$355,"&lt;=31",$L$4:$L$355,31,$R$4:$R$355,"&gt;=1",$R$4:$R$355,"&lt;=3")</f>
        <v>0</v>
      </c>
      <c r="AR90" s="34"/>
      <c r="AS90" s="34"/>
      <c r="AT90" s="34"/>
      <c r="AU90" s="34"/>
      <c r="AV90" s="34">
        <f t="shared" ref="AV90:BS90" si="164">COUNTIFS($I$4:$I$355,AV$2,$O$4:$O$355,0,$F$4:$F$355,"&gt;=30",$F$4:$F$355,"&lt;=31",$L$4:$L$355,31,$R$4:$R$355,"&gt;=1",$R$4:$R$355,"&lt;=3")</f>
        <v>0</v>
      </c>
      <c r="AW90" s="34">
        <f t="shared" si="164"/>
        <v>0</v>
      </c>
      <c r="AX90" s="34">
        <f t="shared" si="164"/>
        <v>0</v>
      </c>
      <c r="AY90" s="34">
        <f t="shared" si="164"/>
        <v>0</v>
      </c>
      <c r="AZ90" s="34">
        <f t="shared" si="164"/>
        <v>0</v>
      </c>
      <c r="BA90" s="34">
        <f t="shared" si="164"/>
        <v>0</v>
      </c>
      <c r="BB90" s="34">
        <f t="shared" si="164"/>
        <v>0</v>
      </c>
      <c r="BC90" s="34">
        <f t="shared" si="164"/>
        <v>0</v>
      </c>
      <c r="BD90" s="34">
        <f t="shared" si="164"/>
        <v>0</v>
      </c>
      <c r="BE90" s="34">
        <f t="shared" si="164"/>
        <v>0</v>
      </c>
      <c r="BF90" s="34">
        <f t="shared" si="164"/>
        <v>0</v>
      </c>
      <c r="BG90" s="34">
        <f t="shared" si="164"/>
        <v>0</v>
      </c>
      <c r="BH90" s="34">
        <f t="shared" si="164"/>
        <v>0</v>
      </c>
      <c r="BI90" s="34">
        <f t="shared" si="164"/>
        <v>0</v>
      </c>
      <c r="BJ90" s="34">
        <f t="shared" si="164"/>
        <v>0</v>
      </c>
      <c r="BK90" s="34">
        <f t="shared" si="164"/>
        <v>0</v>
      </c>
      <c r="BL90" s="34">
        <f t="shared" si="164"/>
        <v>0</v>
      </c>
      <c r="BM90" s="34">
        <f t="shared" si="164"/>
        <v>0</v>
      </c>
      <c r="BN90" s="34">
        <f t="shared" si="164"/>
        <v>0</v>
      </c>
      <c r="BO90" s="34">
        <f t="shared" si="164"/>
        <v>0</v>
      </c>
      <c r="BP90" s="34">
        <f t="shared" si="164"/>
        <v>0</v>
      </c>
      <c r="BQ90" s="34">
        <f t="shared" si="164"/>
        <v>0</v>
      </c>
      <c r="BR90" s="34">
        <f t="shared" si="164"/>
        <v>0</v>
      </c>
      <c r="BS90" s="34">
        <f t="shared" si="164"/>
        <v>0</v>
      </c>
      <c r="BT90" s="69">
        <f t="shared" si="84"/>
        <v>0</v>
      </c>
    </row>
    <row r="91" spans="1:72" ht="14.25" customHeight="1" x14ac:dyDescent="0.2">
      <c r="A91" s="8" t="s">
        <v>127</v>
      </c>
      <c r="B91" s="55">
        <v>88</v>
      </c>
      <c r="C91" s="79" t="s">
        <v>76</v>
      </c>
      <c r="D91" s="6" t="s">
        <v>77</v>
      </c>
      <c r="E91" s="6" t="s">
        <v>128</v>
      </c>
      <c r="F91" s="10">
        <v>17</v>
      </c>
      <c r="G91" s="7" t="s">
        <v>174</v>
      </c>
      <c r="H91" s="10">
        <v>3</v>
      </c>
      <c r="I91" s="10">
        <v>39</v>
      </c>
      <c r="J91" s="78" t="str">
        <f>VLOOKUP(I91,用途!$B$2:$C$48,2,1)</f>
        <v>(16)　イ</v>
      </c>
      <c r="K91" s="10">
        <v>2</v>
      </c>
      <c r="L91" s="10">
        <v>0</v>
      </c>
      <c r="M91" s="10">
        <v>0</v>
      </c>
      <c r="N91" s="6" t="s">
        <v>237</v>
      </c>
      <c r="O91" s="6">
        <v>0</v>
      </c>
      <c r="P91" s="10">
        <v>1</v>
      </c>
      <c r="Q91" s="6" t="s">
        <v>237</v>
      </c>
      <c r="R91" s="10">
        <v>1</v>
      </c>
      <c r="S91" s="10">
        <v>0</v>
      </c>
      <c r="T91" s="10">
        <v>0</v>
      </c>
      <c r="U91" s="10">
        <v>0</v>
      </c>
      <c r="V91" s="25"/>
      <c r="W91" s="54"/>
      <c r="X91" s="52">
        <v>32</v>
      </c>
      <c r="Y91" s="54">
        <f t="shared" ref="Y91:AL91" si="165">COUNTIFS($I$4:$I$355,Y$2,$O$4:$O$355,0,$F$4:$F$355,"&gt;=30",$F$4:$F$355,"&lt;=31",$L$4:$L$355,32)</f>
        <v>0</v>
      </c>
      <c r="Z91" s="34">
        <f t="shared" si="165"/>
        <v>0</v>
      </c>
      <c r="AA91" s="34">
        <f t="shared" si="165"/>
        <v>0</v>
      </c>
      <c r="AB91" s="34">
        <f t="shared" si="165"/>
        <v>0</v>
      </c>
      <c r="AC91" s="34">
        <f t="shared" si="165"/>
        <v>0</v>
      </c>
      <c r="AD91" s="34">
        <f t="shared" si="165"/>
        <v>0</v>
      </c>
      <c r="AE91" s="34">
        <f t="shared" si="165"/>
        <v>0</v>
      </c>
      <c r="AF91" s="34">
        <f t="shared" si="165"/>
        <v>0</v>
      </c>
      <c r="AG91" s="34">
        <f t="shared" si="165"/>
        <v>0</v>
      </c>
      <c r="AH91" s="34">
        <f t="shared" si="165"/>
        <v>0</v>
      </c>
      <c r="AI91" s="34">
        <f t="shared" si="165"/>
        <v>0</v>
      </c>
      <c r="AJ91" s="34">
        <f t="shared" si="165"/>
        <v>0</v>
      </c>
      <c r="AK91" s="34">
        <f t="shared" si="165"/>
        <v>0</v>
      </c>
      <c r="AL91" s="34">
        <f t="shared" si="165"/>
        <v>0</v>
      </c>
      <c r="AM91" s="34"/>
      <c r="AN91" s="34"/>
      <c r="AO91" s="34"/>
      <c r="AP91" s="34"/>
      <c r="AQ91" s="34">
        <f>COUNTIFS($I$4:$I$355,AQ$2,$O$4:$O$355,0,$F$4:$F$355,"&gt;=30",$F$4:$F$355,"&lt;=31",$L$4:$L$355,32)</f>
        <v>0</v>
      </c>
      <c r="AR91" s="34"/>
      <c r="AS91" s="34"/>
      <c r="AT91" s="34"/>
      <c r="AU91" s="34"/>
      <c r="AV91" s="34">
        <f t="shared" ref="AV91:BS91" si="166">COUNTIFS($I$4:$I$355,AV$2,$O$4:$O$355,0,$F$4:$F$355,"&gt;=30",$F$4:$F$355,"&lt;=31",$L$4:$L$355,32)</f>
        <v>0</v>
      </c>
      <c r="AW91" s="34">
        <f t="shared" si="166"/>
        <v>0</v>
      </c>
      <c r="AX91" s="34">
        <f t="shared" si="166"/>
        <v>0</v>
      </c>
      <c r="AY91" s="34">
        <f t="shared" si="166"/>
        <v>0</v>
      </c>
      <c r="AZ91" s="34">
        <f t="shared" si="166"/>
        <v>0</v>
      </c>
      <c r="BA91" s="34">
        <f t="shared" si="166"/>
        <v>0</v>
      </c>
      <c r="BB91" s="34">
        <f t="shared" si="166"/>
        <v>0</v>
      </c>
      <c r="BC91" s="34">
        <f t="shared" si="166"/>
        <v>0</v>
      </c>
      <c r="BD91" s="34">
        <f t="shared" si="166"/>
        <v>0</v>
      </c>
      <c r="BE91" s="34">
        <f t="shared" si="166"/>
        <v>0</v>
      </c>
      <c r="BF91" s="34">
        <f t="shared" si="166"/>
        <v>0</v>
      </c>
      <c r="BG91" s="34">
        <f t="shared" si="166"/>
        <v>0</v>
      </c>
      <c r="BH91" s="34">
        <f t="shared" si="166"/>
        <v>0</v>
      </c>
      <c r="BI91" s="34">
        <f t="shared" si="166"/>
        <v>0</v>
      </c>
      <c r="BJ91" s="34">
        <f t="shared" si="166"/>
        <v>0</v>
      </c>
      <c r="BK91" s="34">
        <f t="shared" si="166"/>
        <v>1</v>
      </c>
      <c r="BL91" s="34">
        <f t="shared" si="166"/>
        <v>0</v>
      </c>
      <c r="BM91" s="34">
        <f t="shared" si="166"/>
        <v>0</v>
      </c>
      <c r="BN91" s="34">
        <f t="shared" si="166"/>
        <v>0</v>
      </c>
      <c r="BO91" s="34">
        <f t="shared" si="166"/>
        <v>0</v>
      </c>
      <c r="BP91" s="34">
        <f t="shared" si="166"/>
        <v>0</v>
      </c>
      <c r="BQ91" s="34">
        <f t="shared" si="166"/>
        <v>0</v>
      </c>
      <c r="BR91" s="34">
        <f t="shared" si="166"/>
        <v>0</v>
      </c>
      <c r="BS91" s="34">
        <f t="shared" si="166"/>
        <v>0</v>
      </c>
      <c r="BT91" s="69">
        <f t="shared" si="84"/>
        <v>1</v>
      </c>
    </row>
    <row r="92" spans="1:72" ht="14.25" customHeight="1" x14ac:dyDescent="0.2">
      <c r="A92" s="8" t="s">
        <v>127</v>
      </c>
      <c r="B92" s="55">
        <v>89</v>
      </c>
      <c r="C92" s="79" t="s">
        <v>76</v>
      </c>
      <c r="D92" s="6" t="s">
        <v>77</v>
      </c>
      <c r="E92" s="6" t="s">
        <v>128</v>
      </c>
      <c r="F92" s="10">
        <v>17</v>
      </c>
      <c r="G92" s="7" t="s">
        <v>174</v>
      </c>
      <c r="H92" s="10">
        <v>3</v>
      </c>
      <c r="I92" s="10">
        <v>39</v>
      </c>
      <c r="J92" s="78" t="str">
        <f>VLOOKUP(I92,用途!$B$2:$C$48,2,1)</f>
        <v>(16)　イ</v>
      </c>
      <c r="K92" s="10">
        <v>0</v>
      </c>
      <c r="L92" s="10">
        <v>0</v>
      </c>
      <c r="M92" s="10">
        <v>0</v>
      </c>
      <c r="N92" s="6" t="s">
        <v>191</v>
      </c>
      <c r="O92" s="6">
        <v>0</v>
      </c>
      <c r="P92" s="10">
        <v>1</v>
      </c>
      <c r="Q92" s="6" t="s">
        <v>191</v>
      </c>
      <c r="R92" s="10">
        <v>1</v>
      </c>
      <c r="S92" s="10">
        <v>0</v>
      </c>
      <c r="T92" s="10">
        <v>0</v>
      </c>
      <c r="U92" s="10">
        <v>0</v>
      </c>
      <c r="V92" s="25"/>
      <c r="W92" s="33" t="s">
        <v>412</v>
      </c>
      <c r="X92" s="52"/>
      <c r="Y92" s="54">
        <f t="shared" ref="Y92:AL92" si="167">COUNTIFS($I$4:$I$355,Y$2,$O$4:$O$355,0,$F$4:$F$355,"&gt;=30",$F$4:$F$355,"&lt;=31",$L$4:$L$355,32,$R$4:$R$355,"&gt;=1",$R$4:$R$355,"&lt;=3")</f>
        <v>0</v>
      </c>
      <c r="Z92" s="34">
        <f t="shared" si="167"/>
        <v>0</v>
      </c>
      <c r="AA92" s="34">
        <f t="shared" si="167"/>
        <v>0</v>
      </c>
      <c r="AB92" s="34">
        <f t="shared" si="167"/>
        <v>0</v>
      </c>
      <c r="AC92" s="34">
        <f t="shared" si="167"/>
        <v>0</v>
      </c>
      <c r="AD92" s="34">
        <f t="shared" si="167"/>
        <v>0</v>
      </c>
      <c r="AE92" s="34">
        <f t="shared" si="167"/>
        <v>0</v>
      </c>
      <c r="AF92" s="34">
        <f t="shared" si="167"/>
        <v>0</v>
      </c>
      <c r="AG92" s="34">
        <f t="shared" si="167"/>
        <v>0</v>
      </c>
      <c r="AH92" s="34">
        <f t="shared" si="167"/>
        <v>0</v>
      </c>
      <c r="AI92" s="34">
        <f t="shared" si="167"/>
        <v>0</v>
      </c>
      <c r="AJ92" s="34">
        <f t="shared" si="167"/>
        <v>0</v>
      </c>
      <c r="AK92" s="34">
        <f t="shared" si="167"/>
        <v>0</v>
      </c>
      <c r="AL92" s="34">
        <f t="shared" si="167"/>
        <v>0</v>
      </c>
      <c r="AM92" s="34"/>
      <c r="AN92" s="34"/>
      <c r="AO92" s="34"/>
      <c r="AP92" s="34"/>
      <c r="AQ92" s="34">
        <f>COUNTIFS($I$4:$I$355,AQ$2,$O$4:$O$355,0,$F$4:$F$355,"&gt;=30",$F$4:$F$355,"&lt;=31",$L$4:$L$355,32,$R$4:$R$355,"&gt;=1",$R$4:$R$355,"&lt;=3")</f>
        <v>0</v>
      </c>
      <c r="AR92" s="34"/>
      <c r="AS92" s="34"/>
      <c r="AT92" s="34"/>
      <c r="AU92" s="34"/>
      <c r="AV92" s="34">
        <f t="shared" ref="AV92:BS92" si="168">COUNTIFS($I$4:$I$355,AV$2,$O$4:$O$355,0,$F$4:$F$355,"&gt;=30",$F$4:$F$355,"&lt;=31",$L$4:$L$355,32,$R$4:$R$355,"&gt;=1",$R$4:$R$355,"&lt;=3")</f>
        <v>0</v>
      </c>
      <c r="AW92" s="34">
        <f t="shared" si="168"/>
        <v>0</v>
      </c>
      <c r="AX92" s="34">
        <f t="shared" si="168"/>
        <v>0</v>
      </c>
      <c r="AY92" s="34">
        <f t="shared" si="168"/>
        <v>0</v>
      </c>
      <c r="AZ92" s="34">
        <f t="shared" si="168"/>
        <v>0</v>
      </c>
      <c r="BA92" s="34">
        <f t="shared" si="168"/>
        <v>0</v>
      </c>
      <c r="BB92" s="34">
        <f t="shared" si="168"/>
        <v>0</v>
      </c>
      <c r="BC92" s="34">
        <f t="shared" si="168"/>
        <v>0</v>
      </c>
      <c r="BD92" s="34">
        <f t="shared" si="168"/>
        <v>0</v>
      </c>
      <c r="BE92" s="34">
        <f t="shared" si="168"/>
        <v>0</v>
      </c>
      <c r="BF92" s="34">
        <f t="shared" si="168"/>
        <v>0</v>
      </c>
      <c r="BG92" s="34">
        <f t="shared" si="168"/>
        <v>0</v>
      </c>
      <c r="BH92" s="34">
        <f t="shared" si="168"/>
        <v>0</v>
      </c>
      <c r="BI92" s="34">
        <f t="shared" si="168"/>
        <v>0</v>
      </c>
      <c r="BJ92" s="34">
        <f t="shared" si="168"/>
        <v>0</v>
      </c>
      <c r="BK92" s="34">
        <f t="shared" si="168"/>
        <v>1</v>
      </c>
      <c r="BL92" s="34">
        <f t="shared" si="168"/>
        <v>0</v>
      </c>
      <c r="BM92" s="34">
        <f t="shared" si="168"/>
        <v>0</v>
      </c>
      <c r="BN92" s="34">
        <f t="shared" si="168"/>
        <v>0</v>
      </c>
      <c r="BO92" s="34">
        <f t="shared" si="168"/>
        <v>0</v>
      </c>
      <c r="BP92" s="34">
        <f t="shared" si="168"/>
        <v>0</v>
      </c>
      <c r="BQ92" s="34">
        <f t="shared" si="168"/>
        <v>0</v>
      </c>
      <c r="BR92" s="34">
        <f t="shared" si="168"/>
        <v>0</v>
      </c>
      <c r="BS92" s="34">
        <f t="shared" si="168"/>
        <v>0</v>
      </c>
      <c r="BT92" s="69">
        <f t="shared" si="84"/>
        <v>1</v>
      </c>
    </row>
    <row r="93" spans="1:72" ht="14.25" customHeight="1" x14ac:dyDescent="0.2">
      <c r="A93" s="8" t="s">
        <v>127</v>
      </c>
      <c r="B93" s="55">
        <v>90</v>
      </c>
      <c r="C93" s="79" t="s">
        <v>76</v>
      </c>
      <c r="D93" s="6" t="s">
        <v>77</v>
      </c>
      <c r="E93" s="6" t="s">
        <v>128</v>
      </c>
      <c r="F93" s="10">
        <v>17</v>
      </c>
      <c r="G93" s="7" t="s">
        <v>174</v>
      </c>
      <c r="H93" s="10">
        <v>3</v>
      </c>
      <c r="I93" s="10">
        <v>39</v>
      </c>
      <c r="J93" s="78" t="str">
        <f>VLOOKUP(I93,用途!$B$2:$C$48,2,1)</f>
        <v>(16)　イ</v>
      </c>
      <c r="K93" s="10">
        <v>1</v>
      </c>
      <c r="L93" s="10">
        <v>0</v>
      </c>
      <c r="M93" s="10">
        <v>0</v>
      </c>
      <c r="N93" s="6" t="s">
        <v>191</v>
      </c>
      <c r="O93" s="6">
        <v>0</v>
      </c>
      <c r="P93" s="10">
        <v>1</v>
      </c>
      <c r="Q93" s="6" t="s">
        <v>191</v>
      </c>
      <c r="R93" s="10">
        <v>1</v>
      </c>
      <c r="S93" s="10">
        <v>0</v>
      </c>
      <c r="T93" s="10">
        <v>0</v>
      </c>
      <c r="U93" s="10">
        <v>0</v>
      </c>
      <c r="V93" s="25"/>
      <c r="W93" s="54"/>
      <c r="X93" s="52">
        <v>33</v>
      </c>
      <c r="Y93" s="54">
        <f t="shared" ref="Y93:AL93" si="169">COUNTIFS($I$4:$I$355,Y$2,$O$4:$O$355,0,$F$4:$F$355,"&gt;=30",$F$4:$F$355,"&lt;=31",$L$4:$L$355,33)</f>
        <v>0</v>
      </c>
      <c r="Z93" s="34">
        <f t="shared" si="169"/>
        <v>0</v>
      </c>
      <c r="AA93" s="34">
        <f t="shared" si="169"/>
        <v>0</v>
      </c>
      <c r="AB93" s="34">
        <f t="shared" si="169"/>
        <v>0</v>
      </c>
      <c r="AC93" s="34">
        <f t="shared" si="169"/>
        <v>0</v>
      </c>
      <c r="AD93" s="34">
        <f t="shared" si="169"/>
        <v>0</v>
      </c>
      <c r="AE93" s="34">
        <f t="shared" si="169"/>
        <v>0</v>
      </c>
      <c r="AF93" s="34">
        <f t="shared" si="169"/>
        <v>0</v>
      </c>
      <c r="AG93" s="34">
        <f t="shared" si="169"/>
        <v>0</v>
      </c>
      <c r="AH93" s="34">
        <f t="shared" si="169"/>
        <v>0</v>
      </c>
      <c r="AI93" s="34">
        <f t="shared" si="169"/>
        <v>0</v>
      </c>
      <c r="AJ93" s="34">
        <f t="shared" si="169"/>
        <v>0</v>
      </c>
      <c r="AK93" s="34">
        <f t="shared" si="169"/>
        <v>0</v>
      </c>
      <c r="AL93" s="34">
        <f t="shared" si="169"/>
        <v>0</v>
      </c>
      <c r="AM93" s="34"/>
      <c r="AN93" s="34"/>
      <c r="AO93" s="34"/>
      <c r="AP93" s="34"/>
      <c r="AQ93" s="34">
        <f>COUNTIFS($I$4:$I$355,AQ$2,$O$4:$O$355,0,$F$4:$F$355,"&gt;=30",$F$4:$F$355,"&lt;=31",$L$4:$L$355,33)</f>
        <v>0</v>
      </c>
      <c r="AR93" s="34"/>
      <c r="AS93" s="34"/>
      <c r="AT93" s="34"/>
      <c r="AU93" s="34"/>
      <c r="AV93" s="34">
        <f t="shared" ref="AV93:BS93" si="170">COUNTIFS($I$4:$I$355,AV$2,$O$4:$O$355,0,$F$4:$F$355,"&gt;=30",$F$4:$F$355,"&lt;=31",$L$4:$L$355,33)</f>
        <v>0</v>
      </c>
      <c r="AW93" s="34">
        <f t="shared" si="170"/>
        <v>0</v>
      </c>
      <c r="AX93" s="34">
        <f t="shared" si="170"/>
        <v>0</v>
      </c>
      <c r="AY93" s="34">
        <f t="shared" si="170"/>
        <v>0</v>
      </c>
      <c r="AZ93" s="34">
        <f t="shared" si="170"/>
        <v>0</v>
      </c>
      <c r="BA93" s="34">
        <f t="shared" si="170"/>
        <v>0</v>
      </c>
      <c r="BB93" s="34">
        <f t="shared" si="170"/>
        <v>0</v>
      </c>
      <c r="BC93" s="34">
        <f t="shared" si="170"/>
        <v>0</v>
      </c>
      <c r="BD93" s="34">
        <f t="shared" si="170"/>
        <v>0</v>
      </c>
      <c r="BE93" s="34">
        <f t="shared" si="170"/>
        <v>0</v>
      </c>
      <c r="BF93" s="34">
        <f t="shared" si="170"/>
        <v>0</v>
      </c>
      <c r="BG93" s="34">
        <f t="shared" si="170"/>
        <v>0</v>
      </c>
      <c r="BH93" s="34">
        <f t="shared" si="170"/>
        <v>0</v>
      </c>
      <c r="BI93" s="34">
        <f t="shared" si="170"/>
        <v>0</v>
      </c>
      <c r="BJ93" s="34">
        <f t="shared" si="170"/>
        <v>0</v>
      </c>
      <c r="BK93" s="34">
        <f t="shared" si="170"/>
        <v>1</v>
      </c>
      <c r="BL93" s="34">
        <f t="shared" si="170"/>
        <v>0</v>
      </c>
      <c r="BM93" s="34">
        <f t="shared" si="170"/>
        <v>0</v>
      </c>
      <c r="BN93" s="34">
        <f t="shared" si="170"/>
        <v>0</v>
      </c>
      <c r="BO93" s="34">
        <f t="shared" si="170"/>
        <v>0</v>
      </c>
      <c r="BP93" s="34">
        <f t="shared" si="170"/>
        <v>0</v>
      </c>
      <c r="BQ93" s="34">
        <f t="shared" si="170"/>
        <v>0</v>
      </c>
      <c r="BR93" s="34">
        <f t="shared" si="170"/>
        <v>0</v>
      </c>
      <c r="BS93" s="34">
        <f t="shared" si="170"/>
        <v>0</v>
      </c>
      <c r="BT93" s="69">
        <f t="shared" si="84"/>
        <v>1</v>
      </c>
    </row>
    <row r="94" spans="1:72" ht="14.25" customHeight="1" x14ac:dyDescent="0.2">
      <c r="A94" s="8" t="s">
        <v>127</v>
      </c>
      <c r="B94" s="55">
        <v>91</v>
      </c>
      <c r="C94" s="79" t="s">
        <v>76</v>
      </c>
      <c r="D94" s="6" t="s">
        <v>77</v>
      </c>
      <c r="E94" s="6" t="s">
        <v>128</v>
      </c>
      <c r="F94" s="10">
        <v>17</v>
      </c>
      <c r="G94" s="7" t="s">
        <v>174</v>
      </c>
      <c r="H94" s="10">
        <v>3</v>
      </c>
      <c r="I94" s="10">
        <v>16</v>
      </c>
      <c r="J94" s="78" t="str">
        <f>VLOOKUP(I94,用途!$B$2:$C$48,2,1)</f>
        <v>(3)　ロ</v>
      </c>
      <c r="K94" s="10">
        <v>2</v>
      </c>
      <c r="L94" s="10">
        <v>0</v>
      </c>
      <c r="M94" s="10">
        <v>0</v>
      </c>
      <c r="N94" s="6" t="s">
        <v>251</v>
      </c>
      <c r="O94" s="6">
        <v>0</v>
      </c>
      <c r="P94" s="10">
        <v>1</v>
      </c>
      <c r="Q94" s="6" t="s">
        <v>251</v>
      </c>
      <c r="R94" s="10">
        <v>1</v>
      </c>
      <c r="S94" s="10">
        <v>0</v>
      </c>
      <c r="T94" s="10">
        <v>0</v>
      </c>
      <c r="U94" s="10">
        <v>0</v>
      </c>
      <c r="V94" s="25"/>
      <c r="W94" s="33" t="s">
        <v>412</v>
      </c>
      <c r="X94" s="52"/>
      <c r="Y94" s="54">
        <f t="shared" ref="Y94:AL94" si="171">COUNTIFS($I$4:$I$355,Y$2,$O$4:$O$355,0,$F$4:$F$355,"&gt;=30",$F$4:$F$355,"&lt;=31",$L$4:$L$355,33,$R$4:$R$355,"&gt;=1",$R$4:$R$355,"&lt;=3")</f>
        <v>0</v>
      </c>
      <c r="Z94" s="34">
        <f t="shared" si="171"/>
        <v>0</v>
      </c>
      <c r="AA94" s="34">
        <f t="shared" si="171"/>
        <v>0</v>
      </c>
      <c r="AB94" s="34">
        <f t="shared" si="171"/>
        <v>0</v>
      </c>
      <c r="AC94" s="34">
        <f t="shared" si="171"/>
        <v>0</v>
      </c>
      <c r="AD94" s="34">
        <f t="shared" si="171"/>
        <v>0</v>
      </c>
      <c r="AE94" s="34">
        <f t="shared" si="171"/>
        <v>0</v>
      </c>
      <c r="AF94" s="34">
        <f t="shared" si="171"/>
        <v>0</v>
      </c>
      <c r="AG94" s="34">
        <f t="shared" si="171"/>
        <v>0</v>
      </c>
      <c r="AH94" s="34">
        <f t="shared" si="171"/>
        <v>0</v>
      </c>
      <c r="AI94" s="34">
        <f t="shared" si="171"/>
        <v>0</v>
      </c>
      <c r="AJ94" s="34">
        <f t="shared" si="171"/>
        <v>0</v>
      </c>
      <c r="AK94" s="34">
        <f t="shared" si="171"/>
        <v>0</v>
      </c>
      <c r="AL94" s="34">
        <f t="shared" si="171"/>
        <v>0</v>
      </c>
      <c r="AM94" s="34"/>
      <c r="AN94" s="34"/>
      <c r="AO94" s="34"/>
      <c r="AP94" s="34"/>
      <c r="AQ94" s="34">
        <f>COUNTIFS($I$4:$I$355,AQ$2,$O$4:$O$355,0,$F$4:$F$355,"&gt;=30",$F$4:$F$355,"&lt;=31",$L$4:$L$355,33,$R$4:$R$355,"&gt;=1",$R$4:$R$355,"&lt;=3")</f>
        <v>0</v>
      </c>
      <c r="AR94" s="34"/>
      <c r="AS94" s="34"/>
      <c r="AT94" s="34"/>
      <c r="AU94" s="34"/>
      <c r="AV94" s="34">
        <f t="shared" ref="AV94:BS94" si="172">COUNTIFS($I$4:$I$355,AV$2,$O$4:$O$355,0,$F$4:$F$355,"&gt;=30",$F$4:$F$355,"&lt;=31",$L$4:$L$355,33,$R$4:$R$355,"&gt;=1",$R$4:$R$355,"&lt;=3")</f>
        <v>0</v>
      </c>
      <c r="AW94" s="34">
        <f t="shared" si="172"/>
        <v>0</v>
      </c>
      <c r="AX94" s="34">
        <f t="shared" si="172"/>
        <v>0</v>
      </c>
      <c r="AY94" s="34">
        <f t="shared" si="172"/>
        <v>0</v>
      </c>
      <c r="AZ94" s="34">
        <f t="shared" si="172"/>
        <v>0</v>
      </c>
      <c r="BA94" s="34">
        <f t="shared" si="172"/>
        <v>0</v>
      </c>
      <c r="BB94" s="34">
        <f t="shared" si="172"/>
        <v>0</v>
      </c>
      <c r="BC94" s="34">
        <f t="shared" si="172"/>
        <v>0</v>
      </c>
      <c r="BD94" s="34">
        <f t="shared" si="172"/>
        <v>0</v>
      </c>
      <c r="BE94" s="34">
        <f t="shared" si="172"/>
        <v>0</v>
      </c>
      <c r="BF94" s="34">
        <f t="shared" si="172"/>
        <v>0</v>
      </c>
      <c r="BG94" s="34">
        <f t="shared" si="172"/>
        <v>0</v>
      </c>
      <c r="BH94" s="34">
        <f t="shared" si="172"/>
        <v>0</v>
      </c>
      <c r="BI94" s="34">
        <f t="shared" si="172"/>
        <v>0</v>
      </c>
      <c r="BJ94" s="34">
        <f t="shared" si="172"/>
        <v>0</v>
      </c>
      <c r="BK94" s="34">
        <f t="shared" si="172"/>
        <v>1</v>
      </c>
      <c r="BL94" s="34">
        <f t="shared" si="172"/>
        <v>0</v>
      </c>
      <c r="BM94" s="34">
        <f t="shared" si="172"/>
        <v>0</v>
      </c>
      <c r="BN94" s="34">
        <f t="shared" si="172"/>
        <v>0</v>
      </c>
      <c r="BO94" s="34">
        <f t="shared" si="172"/>
        <v>0</v>
      </c>
      <c r="BP94" s="34">
        <f t="shared" si="172"/>
        <v>0</v>
      </c>
      <c r="BQ94" s="34">
        <f t="shared" si="172"/>
        <v>0</v>
      </c>
      <c r="BR94" s="34">
        <f t="shared" si="172"/>
        <v>0</v>
      </c>
      <c r="BS94" s="34">
        <f t="shared" si="172"/>
        <v>0</v>
      </c>
      <c r="BT94" s="69">
        <f t="shared" si="84"/>
        <v>1</v>
      </c>
    </row>
    <row r="95" spans="1:72" ht="14.25" customHeight="1" x14ac:dyDescent="0.2">
      <c r="A95" s="8" t="s">
        <v>127</v>
      </c>
      <c r="B95" s="55">
        <v>92</v>
      </c>
      <c r="C95" s="79" t="s">
        <v>76</v>
      </c>
      <c r="D95" s="6" t="s">
        <v>77</v>
      </c>
      <c r="E95" s="6" t="s">
        <v>128</v>
      </c>
      <c r="F95" s="10">
        <v>17</v>
      </c>
      <c r="G95" s="7" t="s">
        <v>174</v>
      </c>
      <c r="H95" s="10">
        <v>3</v>
      </c>
      <c r="I95" s="10">
        <v>39</v>
      </c>
      <c r="J95" s="78" t="str">
        <f>VLOOKUP(I95,用途!$B$2:$C$48,2,1)</f>
        <v>(16)　イ</v>
      </c>
      <c r="K95" s="10">
        <v>1</v>
      </c>
      <c r="L95" s="10">
        <v>0</v>
      </c>
      <c r="M95" s="10">
        <v>0</v>
      </c>
      <c r="N95" s="6" t="s">
        <v>202</v>
      </c>
      <c r="O95" s="6">
        <v>0</v>
      </c>
      <c r="P95" s="10">
        <v>1</v>
      </c>
      <c r="Q95" s="6" t="s">
        <v>202</v>
      </c>
      <c r="R95" s="10">
        <v>1</v>
      </c>
      <c r="S95" s="10">
        <v>0</v>
      </c>
      <c r="T95" s="10">
        <v>0</v>
      </c>
      <c r="U95" s="10">
        <v>0</v>
      </c>
      <c r="V95" s="25"/>
      <c r="W95" s="54"/>
      <c r="X95" s="52">
        <v>34</v>
      </c>
      <c r="Y95" s="54">
        <f t="shared" ref="Y95:AL95" si="173">COUNTIFS($I$4:$I$355,Y$2,$O$4:$O$355,0,$F$4:$F$355,"&gt;=30",$F$4:$F$355,"&lt;=31",$L$4:$L$355,34)</f>
        <v>0</v>
      </c>
      <c r="Z95" s="34">
        <f t="shared" si="173"/>
        <v>0</v>
      </c>
      <c r="AA95" s="34">
        <f t="shared" si="173"/>
        <v>0</v>
      </c>
      <c r="AB95" s="34">
        <f t="shared" si="173"/>
        <v>0</v>
      </c>
      <c r="AC95" s="34">
        <f t="shared" si="173"/>
        <v>0</v>
      </c>
      <c r="AD95" s="34">
        <f t="shared" si="173"/>
        <v>0</v>
      </c>
      <c r="AE95" s="34">
        <f t="shared" si="173"/>
        <v>0</v>
      </c>
      <c r="AF95" s="34">
        <f t="shared" si="173"/>
        <v>0</v>
      </c>
      <c r="AG95" s="34">
        <f t="shared" si="173"/>
        <v>0</v>
      </c>
      <c r="AH95" s="34">
        <f t="shared" si="173"/>
        <v>0</v>
      </c>
      <c r="AI95" s="34">
        <f t="shared" si="173"/>
        <v>0</v>
      </c>
      <c r="AJ95" s="34">
        <f t="shared" si="173"/>
        <v>0</v>
      </c>
      <c r="AK95" s="34">
        <f t="shared" si="173"/>
        <v>0</v>
      </c>
      <c r="AL95" s="34">
        <f t="shared" si="173"/>
        <v>0</v>
      </c>
      <c r="AM95" s="34"/>
      <c r="AN95" s="34"/>
      <c r="AO95" s="34"/>
      <c r="AP95" s="34"/>
      <c r="AQ95" s="34">
        <f>COUNTIFS($I$4:$I$355,AQ$2,$O$4:$O$355,0,$F$4:$F$355,"&gt;=30",$F$4:$F$355,"&lt;=31",$L$4:$L$355,34)</f>
        <v>0</v>
      </c>
      <c r="AR95" s="34"/>
      <c r="AS95" s="34"/>
      <c r="AT95" s="34"/>
      <c r="AU95" s="34"/>
      <c r="AV95" s="34">
        <f t="shared" ref="AV95:BS95" si="174">COUNTIFS($I$4:$I$355,AV$2,$O$4:$O$355,0,$F$4:$F$355,"&gt;=30",$F$4:$F$355,"&lt;=31",$L$4:$L$355,34)</f>
        <v>0</v>
      </c>
      <c r="AW95" s="34">
        <f t="shared" si="174"/>
        <v>0</v>
      </c>
      <c r="AX95" s="34">
        <f t="shared" si="174"/>
        <v>0</v>
      </c>
      <c r="AY95" s="34">
        <f t="shared" si="174"/>
        <v>0</v>
      </c>
      <c r="AZ95" s="34">
        <f t="shared" si="174"/>
        <v>0</v>
      </c>
      <c r="BA95" s="34">
        <f t="shared" si="174"/>
        <v>0</v>
      </c>
      <c r="BB95" s="34">
        <f t="shared" si="174"/>
        <v>0</v>
      </c>
      <c r="BC95" s="34">
        <f t="shared" si="174"/>
        <v>0</v>
      </c>
      <c r="BD95" s="34">
        <f t="shared" si="174"/>
        <v>0</v>
      </c>
      <c r="BE95" s="34">
        <f t="shared" si="174"/>
        <v>0</v>
      </c>
      <c r="BF95" s="34">
        <f t="shared" si="174"/>
        <v>0</v>
      </c>
      <c r="BG95" s="34">
        <f t="shared" si="174"/>
        <v>0</v>
      </c>
      <c r="BH95" s="34">
        <f t="shared" si="174"/>
        <v>0</v>
      </c>
      <c r="BI95" s="34">
        <f t="shared" si="174"/>
        <v>0</v>
      </c>
      <c r="BJ95" s="34">
        <f t="shared" si="174"/>
        <v>0</v>
      </c>
      <c r="BK95" s="34">
        <f t="shared" si="174"/>
        <v>0</v>
      </c>
      <c r="BL95" s="34">
        <f t="shared" si="174"/>
        <v>0</v>
      </c>
      <c r="BM95" s="34">
        <f t="shared" si="174"/>
        <v>0</v>
      </c>
      <c r="BN95" s="34">
        <f t="shared" si="174"/>
        <v>0</v>
      </c>
      <c r="BO95" s="34">
        <f t="shared" si="174"/>
        <v>0</v>
      </c>
      <c r="BP95" s="34">
        <f t="shared" si="174"/>
        <v>0</v>
      </c>
      <c r="BQ95" s="34">
        <f t="shared" si="174"/>
        <v>0</v>
      </c>
      <c r="BR95" s="34">
        <f t="shared" si="174"/>
        <v>0</v>
      </c>
      <c r="BS95" s="34">
        <f t="shared" si="174"/>
        <v>0</v>
      </c>
      <c r="BT95" s="69">
        <f t="shared" si="84"/>
        <v>0</v>
      </c>
    </row>
    <row r="96" spans="1:72" ht="14.25" customHeight="1" x14ac:dyDescent="0.2">
      <c r="A96" s="8" t="s">
        <v>127</v>
      </c>
      <c r="B96" s="55">
        <v>93</v>
      </c>
      <c r="C96" s="79" t="s">
        <v>76</v>
      </c>
      <c r="D96" s="6" t="s">
        <v>77</v>
      </c>
      <c r="E96" s="6" t="s">
        <v>128</v>
      </c>
      <c r="F96" s="10">
        <v>17</v>
      </c>
      <c r="G96" s="7" t="s">
        <v>174</v>
      </c>
      <c r="H96" s="10">
        <v>3</v>
      </c>
      <c r="I96" s="10">
        <v>39</v>
      </c>
      <c r="J96" s="78" t="str">
        <f>VLOOKUP(I96,用途!$B$2:$C$48,2,1)</f>
        <v>(16)　イ</v>
      </c>
      <c r="K96" s="10">
        <v>1</v>
      </c>
      <c r="L96" s="10">
        <v>0</v>
      </c>
      <c r="M96" s="10">
        <v>0</v>
      </c>
      <c r="N96" s="6" t="s">
        <v>202</v>
      </c>
      <c r="O96" s="6">
        <v>0</v>
      </c>
      <c r="P96" s="10">
        <v>1</v>
      </c>
      <c r="Q96" s="6" t="s">
        <v>202</v>
      </c>
      <c r="R96" s="10">
        <v>1</v>
      </c>
      <c r="S96" s="10">
        <v>0</v>
      </c>
      <c r="T96" s="10">
        <v>0</v>
      </c>
      <c r="U96" s="10">
        <v>0</v>
      </c>
      <c r="V96" s="25"/>
      <c r="W96" s="33" t="s">
        <v>412</v>
      </c>
      <c r="X96" s="52"/>
      <c r="Y96" s="54">
        <f t="shared" ref="Y96:AL96" si="175">COUNTIFS($I$4:$I$355,Y$2,$O$4:$O$355,0,$F$4:$F$355,"&gt;=30",$F$4:$F$355,"&lt;=31",$L$4:$L$355,34,$R$4:$R$355,"&gt;=1",$R$4:$R$355,"&lt;=3")</f>
        <v>0</v>
      </c>
      <c r="Z96" s="34">
        <f t="shared" si="175"/>
        <v>0</v>
      </c>
      <c r="AA96" s="34">
        <f t="shared" si="175"/>
        <v>0</v>
      </c>
      <c r="AB96" s="34">
        <f t="shared" si="175"/>
        <v>0</v>
      </c>
      <c r="AC96" s="34">
        <f t="shared" si="175"/>
        <v>0</v>
      </c>
      <c r="AD96" s="34">
        <f t="shared" si="175"/>
        <v>0</v>
      </c>
      <c r="AE96" s="34">
        <f t="shared" si="175"/>
        <v>0</v>
      </c>
      <c r="AF96" s="34">
        <f t="shared" si="175"/>
        <v>0</v>
      </c>
      <c r="AG96" s="34">
        <f t="shared" si="175"/>
        <v>0</v>
      </c>
      <c r="AH96" s="34">
        <f t="shared" si="175"/>
        <v>0</v>
      </c>
      <c r="AI96" s="34">
        <f t="shared" si="175"/>
        <v>0</v>
      </c>
      <c r="AJ96" s="34">
        <f t="shared" si="175"/>
        <v>0</v>
      </c>
      <c r="AK96" s="34">
        <f t="shared" si="175"/>
        <v>0</v>
      </c>
      <c r="AL96" s="34">
        <f t="shared" si="175"/>
        <v>0</v>
      </c>
      <c r="AM96" s="34"/>
      <c r="AN96" s="34"/>
      <c r="AO96" s="34"/>
      <c r="AP96" s="34"/>
      <c r="AQ96" s="34">
        <f>COUNTIFS($I$4:$I$355,AQ$2,$O$4:$O$355,0,$F$4:$F$355,"&gt;=30",$F$4:$F$355,"&lt;=31",$L$4:$L$355,34,$R$4:$R$355,"&gt;=1",$R$4:$R$355,"&lt;=3")</f>
        <v>0</v>
      </c>
      <c r="AR96" s="34"/>
      <c r="AS96" s="34"/>
      <c r="AT96" s="34"/>
      <c r="AU96" s="34"/>
      <c r="AV96" s="34">
        <f t="shared" ref="AV96:BS96" si="176">COUNTIFS($I$4:$I$355,AV$2,$O$4:$O$355,0,$F$4:$F$355,"&gt;=30",$F$4:$F$355,"&lt;=31",$L$4:$L$355,34,$R$4:$R$355,"&gt;=1",$R$4:$R$355,"&lt;=3")</f>
        <v>0</v>
      </c>
      <c r="AW96" s="34">
        <f t="shared" si="176"/>
        <v>0</v>
      </c>
      <c r="AX96" s="34">
        <f t="shared" si="176"/>
        <v>0</v>
      </c>
      <c r="AY96" s="34">
        <f t="shared" si="176"/>
        <v>0</v>
      </c>
      <c r="AZ96" s="34">
        <f t="shared" si="176"/>
        <v>0</v>
      </c>
      <c r="BA96" s="34">
        <f t="shared" si="176"/>
        <v>0</v>
      </c>
      <c r="BB96" s="34">
        <f t="shared" si="176"/>
        <v>0</v>
      </c>
      <c r="BC96" s="34">
        <f t="shared" si="176"/>
        <v>0</v>
      </c>
      <c r="BD96" s="34">
        <f t="shared" si="176"/>
        <v>0</v>
      </c>
      <c r="BE96" s="34">
        <f t="shared" si="176"/>
        <v>0</v>
      </c>
      <c r="BF96" s="34">
        <f t="shared" si="176"/>
        <v>0</v>
      </c>
      <c r="BG96" s="34">
        <f t="shared" si="176"/>
        <v>0</v>
      </c>
      <c r="BH96" s="34">
        <f t="shared" si="176"/>
        <v>0</v>
      </c>
      <c r="BI96" s="34">
        <f t="shared" si="176"/>
        <v>0</v>
      </c>
      <c r="BJ96" s="34">
        <f t="shared" si="176"/>
        <v>0</v>
      </c>
      <c r="BK96" s="34">
        <f t="shared" si="176"/>
        <v>0</v>
      </c>
      <c r="BL96" s="34">
        <f t="shared" si="176"/>
        <v>0</v>
      </c>
      <c r="BM96" s="34">
        <f t="shared" si="176"/>
        <v>0</v>
      </c>
      <c r="BN96" s="34">
        <f t="shared" si="176"/>
        <v>0</v>
      </c>
      <c r="BO96" s="34">
        <f t="shared" si="176"/>
        <v>0</v>
      </c>
      <c r="BP96" s="34">
        <f t="shared" si="176"/>
        <v>0</v>
      </c>
      <c r="BQ96" s="34">
        <f t="shared" si="176"/>
        <v>0</v>
      </c>
      <c r="BR96" s="34">
        <f t="shared" si="176"/>
        <v>0</v>
      </c>
      <c r="BS96" s="34">
        <f t="shared" si="176"/>
        <v>0</v>
      </c>
      <c r="BT96" s="69">
        <f t="shared" si="84"/>
        <v>0</v>
      </c>
    </row>
    <row r="97" spans="1:72" ht="14.25" customHeight="1" x14ac:dyDescent="0.2">
      <c r="A97" s="8" t="s">
        <v>127</v>
      </c>
      <c r="B97" s="55">
        <v>94</v>
      </c>
      <c r="C97" s="79" t="s">
        <v>76</v>
      </c>
      <c r="D97" s="6" t="s">
        <v>77</v>
      </c>
      <c r="E97" s="6" t="s">
        <v>128</v>
      </c>
      <c r="F97" s="10">
        <v>17</v>
      </c>
      <c r="G97" s="7" t="s">
        <v>174</v>
      </c>
      <c r="H97" s="10">
        <v>3</v>
      </c>
      <c r="I97" s="10">
        <v>39</v>
      </c>
      <c r="J97" s="78" t="str">
        <f>VLOOKUP(I97,用途!$B$2:$C$48,2,1)</f>
        <v>(16)　イ</v>
      </c>
      <c r="K97" s="10">
        <v>0</v>
      </c>
      <c r="L97" s="10">
        <v>0</v>
      </c>
      <c r="M97" s="10">
        <v>0</v>
      </c>
      <c r="N97" s="6" t="s">
        <v>202</v>
      </c>
      <c r="O97" s="6">
        <v>0</v>
      </c>
      <c r="P97" s="10">
        <v>1</v>
      </c>
      <c r="Q97" s="6" t="s">
        <v>202</v>
      </c>
      <c r="R97" s="10">
        <v>1</v>
      </c>
      <c r="S97" s="10">
        <v>0</v>
      </c>
      <c r="T97" s="10">
        <v>0</v>
      </c>
      <c r="U97" s="10">
        <v>0</v>
      </c>
      <c r="V97" s="25"/>
      <c r="W97" s="54"/>
      <c r="X97" s="52">
        <v>35</v>
      </c>
      <c r="Y97" s="54">
        <f t="shared" ref="Y97:AL97" si="177">COUNTIFS($I$4:$I$355,Y$2,$O$4:$O$355,0,$F$4:$F$355,"&gt;=30",$F$4:$F$355,"&lt;=31",$L$4:$L$355,35)</f>
        <v>0</v>
      </c>
      <c r="Z97" s="34">
        <f t="shared" si="177"/>
        <v>0</v>
      </c>
      <c r="AA97" s="34">
        <f t="shared" si="177"/>
        <v>0</v>
      </c>
      <c r="AB97" s="34">
        <f t="shared" si="177"/>
        <v>0</v>
      </c>
      <c r="AC97" s="34">
        <f t="shared" si="177"/>
        <v>0</v>
      </c>
      <c r="AD97" s="34">
        <f t="shared" si="177"/>
        <v>0</v>
      </c>
      <c r="AE97" s="34">
        <f t="shared" si="177"/>
        <v>0</v>
      </c>
      <c r="AF97" s="34">
        <f t="shared" si="177"/>
        <v>0</v>
      </c>
      <c r="AG97" s="34">
        <f t="shared" si="177"/>
        <v>0</v>
      </c>
      <c r="AH97" s="34">
        <f t="shared" si="177"/>
        <v>0</v>
      </c>
      <c r="AI97" s="34">
        <f t="shared" si="177"/>
        <v>0</v>
      </c>
      <c r="AJ97" s="34">
        <f t="shared" si="177"/>
        <v>0</v>
      </c>
      <c r="AK97" s="34">
        <f t="shared" si="177"/>
        <v>0</v>
      </c>
      <c r="AL97" s="34">
        <f t="shared" si="177"/>
        <v>0</v>
      </c>
      <c r="AM97" s="34"/>
      <c r="AN97" s="34"/>
      <c r="AO97" s="34"/>
      <c r="AP97" s="34"/>
      <c r="AQ97" s="34">
        <f>COUNTIFS($I$4:$I$355,AQ$2,$O$4:$O$355,0,$F$4:$F$355,"&gt;=30",$F$4:$F$355,"&lt;=31",$L$4:$L$355,35)</f>
        <v>0</v>
      </c>
      <c r="AR97" s="34"/>
      <c r="AS97" s="34"/>
      <c r="AT97" s="34"/>
      <c r="AU97" s="34"/>
      <c r="AV97" s="34">
        <f t="shared" ref="AV97:BS97" si="178">COUNTIFS($I$4:$I$355,AV$2,$O$4:$O$355,0,$F$4:$F$355,"&gt;=30",$F$4:$F$355,"&lt;=31",$L$4:$L$355,35)</f>
        <v>0</v>
      </c>
      <c r="AW97" s="34">
        <f t="shared" si="178"/>
        <v>0</v>
      </c>
      <c r="AX97" s="34">
        <f t="shared" si="178"/>
        <v>0</v>
      </c>
      <c r="AY97" s="34">
        <f t="shared" si="178"/>
        <v>0</v>
      </c>
      <c r="AZ97" s="34">
        <f t="shared" si="178"/>
        <v>0</v>
      </c>
      <c r="BA97" s="34">
        <f t="shared" si="178"/>
        <v>0</v>
      </c>
      <c r="BB97" s="34">
        <f t="shared" si="178"/>
        <v>0</v>
      </c>
      <c r="BC97" s="34">
        <f t="shared" si="178"/>
        <v>0</v>
      </c>
      <c r="BD97" s="34">
        <f t="shared" si="178"/>
        <v>0</v>
      </c>
      <c r="BE97" s="34">
        <f t="shared" si="178"/>
        <v>0</v>
      </c>
      <c r="BF97" s="34">
        <f t="shared" si="178"/>
        <v>0</v>
      </c>
      <c r="BG97" s="34">
        <f t="shared" si="178"/>
        <v>0</v>
      </c>
      <c r="BH97" s="34">
        <f t="shared" si="178"/>
        <v>0</v>
      </c>
      <c r="BI97" s="34">
        <f t="shared" si="178"/>
        <v>0</v>
      </c>
      <c r="BJ97" s="34">
        <f t="shared" si="178"/>
        <v>0</v>
      </c>
      <c r="BK97" s="34">
        <f t="shared" si="178"/>
        <v>0</v>
      </c>
      <c r="BL97" s="34">
        <f t="shared" si="178"/>
        <v>0</v>
      </c>
      <c r="BM97" s="34">
        <f t="shared" si="178"/>
        <v>0</v>
      </c>
      <c r="BN97" s="34">
        <f t="shared" si="178"/>
        <v>0</v>
      </c>
      <c r="BO97" s="34">
        <f t="shared" si="178"/>
        <v>0</v>
      </c>
      <c r="BP97" s="34">
        <f t="shared" si="178"/>
        <v>0</v>
      </c>
      <c r="BQ97" s="34">
        <f t="shared" si="178"/>
        <v>0</v>
      </c>
      <c r="BR97" s="34">
        <f t="shared" si="178"/>
        <v>0</v>
      </c>
      <c r="BS97" s="34">
        <f t="shared" si="178"/>
        <v>0</v>
      </c>
      <c r="BT97" s="69">
        <f t="shared" si="84"/>
        <v>0</v>
      </c>
    </row>
    <row r="98" spans="1:72" ht="14.25" customHeight="1" x14ac:dyDescent="0.2">
      <c r="A98" s="8" t="s">
        <v>127</v>
      </c>
      <c r="B98" s="55">
        <v>95</v>
      </c>
      <c r="C98" s="79" t="s">
        <v>76</v>
      </c>
      <c r="D98" s="6" t="s">
        <v>77</v>
      </c>
      <c r="E98" s="6" t="s">
        <v>128</v>
      </c>
      <c r="F98" s="10">
        <v>17</v>
      </c>
      <c r="G98" s="7" t="s">
        <v>174</v>
      </c>
      <c r="H98" s="10">
        <v>3</v>
      </c>
      <c r="I98" s="10">
        <v>39</v>
      </c>
      <c r="J98" s="78" t="str">
        <f>VLOOKUP(I98,用途!$B$2:$C$48,2,1)</f>
        <v>(16)　イ</v>
      </c>
      <c r="K98" s="10">
        <v>1</v>
      </c>
      <c r="L98" s="10">
        <v>0</v>
      </c>
      <c r="M98" s="10">
        <v>0</v>
      </c>
      <c r="N98" s="6" t="s">
        <v>202</v>
      </c>
      <c r="O98" s="6">
        <v>0</v>
      </c>
      <c r="P98" s="10">
        <v>1</v>
      </c>
      <c r="Q98" s="6" t="s">
        <v>202</v>
      </c>
      <c r="R98" s="10">
        <v>1</v>
      </c>
      <c r="S98" s="10">
        <v>0</v>
      </c>
      <c r="T98" s="10">
        <v>0</v>
      </c>
      <c r="U98" s="10">
        <v>0</v>
      </c>
      <c r="V98" s="25"/>
      <c r="W98" s="33" t="s">
        <v>412</v>
      </c>
      <c r="X98" s="52"/>
      <c r="Y98" s="54">
        <f t="shared" ref="Y98:AL98" si="179">COUNTIFS($I$4:$I$355,Y$2,$O$4:$O$355,0,$F$4:$F$355,"&gt;=30",$F$4:$F$355,"&lt;=31",$L$4:$L$355,35,$R$4:$R$355,"&gt;=1",$R$4:$R$355,"&lt;=3")</f>
        <v>0</v>
      </c>
      <c r="Z98" s="34">
        <f t="shared" si="179"/>
        <v>0</v>
      </c>
      <c r="AA98" s="34">
        <f t="shared" si="179"/>
        <v>0</v>
      </c>
      <c r="AB98" s="34">
        <f t="shared" si="179"/>
        <v>0</v>
      </c>
      <c r="AC98" s="34">
        <f t="shared" si="179"/>
        <v>0</v>
      </c>
      <c r="AD98" s="34">
        <f t="shared" si="179"/>
        <v>0</v>
      </c>
      <c r="AE98" s="34">
        <f t="shared" si="179"/>
        <v>0</v>
      </c>
      <c r="AF98" s="34">
        <f t="shared" si="179"/>
        <v>0</v>
      </c>
      <c r="AG98" s="34">
        <f t="shared" si="179"/>
        <v>0</v>
      </c>
      <c r="AH98" s="34">
        <f t="shared" si="179"/>
        <v>0</v>
      </c>
      <c r="AI98" s="34">
        <f t="shared" si="179"/>
        <v>0</v>
      </c>
      <c r="AJ98" s="34">
        <f t="shared" si="179"/>
        <v>0</v>
      </c>
      <c r="AK98" s="34">
        <f t="shared" si="179"/>
        <v>0</v>
      </c>
      <c r="AL98" s="34">
        <f t="shared" si="179"/>
        <v>0</v>
      </c>
      <c r="AM98" s="34"/>
      <c r="AN98" s="34"/>
      <c r="AO98" s="34"/>
      <c r="AP98" s="34"/>
      <c r="AQ98" s="34">
        <f>COUNTIFS($I$4:$I$355,AQ$2,$O$4:$O$355,0,$F$4:$F$355,"&gt;=30",$F$4:$F$355,"&lt;=31",$L$4:$L$355,35,$R$4:$R$355,"&gt;=1",$R$4:$R$355,"&lt;=3")</f>
        <v>0</v>
      </c>
      <c r="AR98" s="34"/>
      <c r="AS98" s="34"/>
      <c r="AT98" s="34"/>
      <c r="AU98" s="34"/>
      <c r="AV98" s="34">
        <f t="shared" ref="AV98:BS98" si="180">COUNTIFS($I$4:$I$355,AV$2,$O$4:$O$355,0,$F$4:$F$355,"&gt;=30",$F$4:$F$355,"&lt;=31",$L$4:$L$355,35,$R$4:$R$355,"&gt;=1",$R$4:$R$355,"&lt;=3")</f>
        <v>0</v>
      </c>
      <c r="AW98" s="34">
        <f t="shared" si="180"/>
        <v>0</v>
      </c>
      <c r="AX98" s="34">
        <f t="shared" si="180"/>
        <v>0</v>
      </c>
      <c r="AY98" s="34">
        <f t="shared" si="180"/>
        <v>0</v>
      </c>
      <c r="AZ98" s="34">
        <f t="shared" si="180"/>
        <v>0</v>
      </c>
      <c r="BA98" s="34">
        <f t="shared" si="180"/>
        <v>0</v>
      </c>
      <c r="BB98" s="34">
        <f t="shared" si="180"/>
        <v>0</v>
      </c>
      <c r="BC98" s="34">
        <f t="shared" si="180"/>
        <v>0</v>
      </c>
      <c r="BD98" s="34">
        <f t="shared" si="180"/>
        <v>0</v>
      </c>
      <c r="BE98" s="34">
        <f t="shared" si="180"/>
        <v>0</v>
      </c>
      <c r="BF98" s="34">
        <f t="shared" si="180"/>
        <v>0</v>
      </c>
      <c r="BG98" s="34">
        <f t="shared" si="180"/>
        <v>0</v>
      </c>
      <c r="BH98" s="34">
        <f t="shared" si="180"/>
        <v>0</v>
      </c>
      <c r="BI98" s="34">
        <f t="shared" si="180"/>
        <v>0</v>
      </c>
      <c r="BJ98" s="34">
        <f t="shared" si="180"/>
        <v>0</v>
      </c>
      <c r="BK98" s="34">
        <f t="shared" si="180"/>
        <v>0</v>
      </c>
      <c r="BL98" s="34">
        <f t="shared" si="180"/>
        <v>0</v>
      </c>
      <c r="BM98" s="34">
        <f t="shared" si="180"/>
        <v>0</v>
      </c>
      <c r="BN98" s="34">
        <f t="shared" si="180"/>
        <v>0</v>
      </c>
      <c r="BO98" s="34">
        <f t="shared" si="180"/>
        <v>0</v>
      </c>
      <c r="BP98" s="34">
        <f t="shared" si="180"/>
        <v>0</v>
      </c>
      <c r="BQ98" s="34">
        <f t="shared" si="180"/>
        <v>0</v>
      </c>
      <c r="BR98" s="34">
        <f t="shared" si="180"/>
        <v>0</v>
      </c>
      <c r="BS98" s="34">
        <f t="shared" si="180"/>
        <v>0</v>
      </c>
      <c r="BT98" s="69">
        <f t="shared" si="84"/>
        <v>0</v>
      </c>
    </row>
    <row r="99" spans="1:72" ht="14.25" customHeight="1" x14ac:dyDescent="0.2">
      <c r="A99" s="8" t="s">
        <v>127</v>
      </c>
      <c r="B99" s="55">
        <v>96</v>
      </c>
      <c r="C99" s="79" t="s">
        <v>76</v>
      </c>
      <c r="D99" s="6" t="s">
        <v>77</v>
      </c>
      <c r="E99" s="6" t="s">
        <v>128</v>
      </c>
      <c r="F99" s="10">
        <v>17</v>
      </c>
      <c r="G99" s="7" t="s">
        <v>174</v>
      </c>
      <c r="H99" s="10">
        <v>3</v>
      </c>
      <c r="I99" s="10">
        <v>39</v>
      </c>
      <c r="J99" s="78" t="str">
        <f>VLOOKUP(I99,用途!$B$2:$C$48,2,1)</f>
        <v>(16)　イ</v>
      </c>
      <c r="K99" s="10">
        <v>2</v>
      </c>
      <c r="L99" s="10">
        <v>0</v>
      </c>
      <c r="M99" s="10">
        <v>0</v>
      </c>
      <c r="N99" s="6" t="s">
        <v>202</v>
      </c>
      <c r="O99" s="6">
        <v>0</v>
      </c>
      <c r="P99" s="10">
        <v>1</v>
      </c>
      <c r="Q99" s="6" t="s">
        <v>202</v>
      </c>
      <c r="R99" s="10">
        <v>1</v>
      </c>
      <c r="S99" s="10">
        <v>0</v>
      </c>
      <c r="T99" s="10">
        <v>0</v>
      </c>
      <c r="U99" s="10">
        <v>0</v>
      </c>
      <c r="V99" s="25"/>
      <c r="W99" s="54"/>
      <c r="X99" s="52">
        <v>36</v>
      </c>
      <c r="Y99" s="54">
        <f t="shared" ref="Y99:AL99" si="181">COUNTIFS($I$4:$I$355,Y$2,$O$4:$O$355,0,$F$4:$F$355,"&gt;=30",$F$4:$F$355,"&lt;=31",$L$4:$L$355,136)</f>
        <v>0</v>
      </c>
      <c r="Z99" s="34">
        <f t="shared" si="181"/>
        <v>0</v>
      </c>
      <c r="AA99" s="34">
        <f t="shared" si="181"/>
        <v>0</v>
      </c>
      <c r="AB99" s="34">
        <f t="shared" si="181"/>
        <v>0</v>
      </c>
      <c r="AC99" s="34">
        <f t="shared" si="181"/>
        <v>0</v>
      </c>
      <c r="AD99" s="34">
        <f t="shared" si="181"/>
        <v>0</v>
      </c>
      <c r="AE99" s="34">
        <f t="shared" si="181"/>
        <v>0</v>
      </c>
      <c r="AF99" s="34">
        <f t="shared" si="181"/>
        <v>0</v>
      </c>
      <c r="AG99" s="34">
        <f t="shared" si="181"/>
        <v>0</v>
      </c>
      <c r="AH99" s="34">
        <f t="shared" si="181"/>
        <v>0</v>
      </c>
      <c r="AI99" s="34">
        <f t="shared" si="181"/>
        <v>0</v>
      </c>
      <c r="AJ99" s="34">
        <f t="shared" si="181"/>
        <v>0</v>
      </c>
      <c r="AK99" s="34">
        <f t="shared" si="181"/>
        <v>0</v>
      </c>
      <c r="AL99" s="34">
        <f t="shared" si="181"/>
        <v>0</v>
      </c>
      <c r="AM99" s="34"/>
      <c r="AN99" s="34"/>
      <c r="AO99" s="34"/>
      <c r="AP99" s="34"/>
      <c r="AQ99" s="34">
        <f>COUNTIFS($I$4:$I$355,AQ$2,$O$4:$O$355,0,$F$4:$F$355,"&gt;=30",$F$4:$F$355,"&lt;=31",$L$4:$L$355,136)</f>
        <v>0</v>
      </c>
      <c r="AR99" s="34"/>
      <c r="AS99" s="34"/>
      <c r="AT99" s="34"/>
      <c r="AU99" s="34"/>
      <c r="AV99" s="34">
        <f t="shared" ref="AV99:BS99" si="182">COUNTIFS($I$4:$I$355,AV$2,$O$4:$O$355,0,$F$4:$F$355,"&gt;=30",$F$4:$F$355,"&lt;=31",$L$4:$L$355,136)</f>
        <v>0</v>
      </c>
      <c r="AW99" s="34">
        <f t="shared" si="182"/>
        <v>0</v>
      </c>
      <c r="AX99" s="34">
        <f t="shared" si="182"/>
        <v>0</v>
      </c>
      <c r="AY99" s="34">
        <f t="shared" si="182"/>
        <v>0</v>
      </c>
      <c r="AZ99" s="34">
        <f t="shared" si="182"/>
        <v>0</v>
      </c>
      <c r="BA99" s="34">
        <f t="shared" si="182"/>
        <v>0</v>
      </c>
      <c r="BB99" s="34">
        <f t="shared" si="182"/>
        <v>0</v>
      </c>
      <c r="BC99" s="34">
        <f t="shared" si="182"/>
        <v>0</v>
      </c>
      <c r="BD99" s="34">
        <f t="shared" si="182"/>
        <v>0</v>
      </c>
      <c r="BE99" s="34">
        <f t="shared" si="182"/>
        <v>0</v>
      </c>
      <c r="BF99" s="34">
        <f t="shared" si="182"/>
        <v>0</v>
      </c>
      <c r="BG99" s="34">
        <f t="shared" si="182"/>
        <v>0</v>
      </c>
      <c r="BH99" s="34">
        <f t="shared" si="182"/>
        <v>0</v>
      </c>
      <c r="BI99" s="34">
        <f t="shared" si="182"/>
        <v>0</v>
      </c>
      <c r="BJ99" s="34">
        <f t="shared" si="182"/>
        <v>0</v>
      </c>
      <c r="BK99" s="34">
        <f t="shared" si="182"/>
        <v>0</v>
      </c>
      <c r="BL99" s="34">
        <f t="shared" si="182"/>
        <v>0</v>
      </c>
      <c r="BM99" s="34">
        <f t="shared" si="182"/>
        <v>0</v>
      </c>
      <c r="BN99" s="34">
        <f t="shared" si="182"/>
        <v>0</v>
      </c>
      <c r="BO99" s="34">
        <f t="shared" si="182"/>
        <v>0</v>
      </c>
      <c r="BP99" s="34">
        <f t="shared" si="182"/>
        <v>0</v>
      </c>
      <c r="BQ99" s="34">
        <f t="shared" si="182"/>
        <v>0</v>
      </c>
      <c r="BR99" s="34">
        <f t="shared" si="182"/>
        <v>0</v>
      </c>
      <c r="BS99" s="34">
        <f t="shared" si="182"/>
        <v>0</v>
      </c>
      <c r="BT99" s="69">
        <f t="shared" si="84"/>
        <v>0</v>
      </c>
    </row>
    <row r="100" spans="1:72" ht="14.25" customHeight="1" x14ac:dyDescent="0.2">
      <c r="A100" s="8" t="s">
        <v>127</v>
      </c>
      <c r="B100" s="55">
        <v>97</v>
      </c>
      <c r="C100" s="79" t="s">
        <v>76</v>
      </c>
      <c r="D100" s="6" t="s">
        <v>77</v>
      </c>
      <c r="E100" s="6" t="s">
        <v>128</v>
      </c>
      <c r="F100" s="10">
        <v>17</v>
      </c>
      <c r="G100" s="7" t="s">
        <v>174</v>
      </c>
      <c r="H100" s="10">
        <v>3</v>
      </c>
      <c r="I100" s="10">
        <v>39</v>
      </c>
      <c r="J100" s="78" t="str">
        <f>VLOOKUP(I100,用途!$B$2:$C$48,2,1)</f>
        <v>(16)　イ</v>
      </c>
      <c r="K100" s="10">
        <v>2</v>
      </c>
      <c r="L100" s="10">
        <v>0</v>
      </c>
      <c r="M100" s="10">
        <v>0</v>
      </c>
      <c r="N100" s="6" t="s">
        <v>202</v>
      </c>
      <c r="O100" s="6">
        <v>0</v>
      </c>
      <c r="P100" s="10">
        <v>1</v>
      </c>
      <c r="Q100" s="6" t="s">
        <v>202</v>
      </c>
      <c r="R100" s="10">
        <v>1</v>
      </c>
      <c r="S100" s="10">
        <v>0</v>
      </c>
      <c r="T100" s="10">
        <v>0</v>
      </c>
      <c r="U100" s="10">
        <v>0</v>
      </c>
      <c r="V100" s="25"/>
      <c r="W100" s="37" t="s">
        <v>412</v>
      </c>
      <c r="X100" s="46"/>
      <c r="Y100" s="41">
        <f t="shared" ref="Y100:AL100" si="183">COUNTIFS($I$4:$I$355,Y$2,$O$4:$O$355,0,$F$4:$F$355,"&gt;=30",$F$4:$F$355,"&lt;=31",$L$4:$L$355,36,$R$4:$R$355,"&gt;=1",$R$4:$R$355,"&lt;=3")</f>
        <v>0</v>
      </c>
      <c r="Z100" s="38">
        <f t="shared" si="183"/>
        <v>0</v>
      </c>
      <c r="AA100" s="38">
        <f t="shared" si="183"/>
        <v>0</v>
      </c>
      <c r="AB100" s="38">
        <f t="shared" si="183"/>
        <v>0</v>
      </c>
      <c r="AC100" s="38">
        <f t="shared" si="183"/>
        <v>0</v>
      </c>
      <c r="AD100" s="38">
        <f t="shared" si="183"/>
        <v>0</v>
      </c>
      <c r="AE100" s="38">
        <f t="shared" si="183"/>
        <v>0</v>
      </c>
      <c r="AF100" s="38">
        <f t="shared" si="183"/>
        <v>0</v>
      </c>
      <c r="AG100" s="38">
        <f t="shared" si="183"/>
        <v>0</v>
      </c>
      <c r="AH100" s="38">
        <f t="shared" si="183"/>
        <v>0</v>
      </c>
      <c r="AI100" s="38">
        <f t="shared" si="183"/>
        <v>0</v>
      </c>
      <c r="AJ100" s="38">
        <f t="shared" si="183"/>
        <v>0</v>
      </c>
      <c r="AK100" s="38">
        <f t="shared" si="183"/>
        <v>0</v>
      </c>
      <c r="AL100" s="38">
        <f t="shared" si="183"/>
        <v>0</v>
      </c>
      <c r="AM100" s="38"/>
      <c r="AN100" s="38"/>
      <c r="AO100" s="38"/>
      <c r="AP100" s="38"/>
      <c r="AQ100" s="38">
        <f>COUNTIFS($I$4:$I$355,AQ$2,$O$4:$O$355,0,$F$4:$F$355,"&gt;=30",$F$4:$F$355,"&lt;=31",$L$4:$L$355,36,$R$4:$R$355,"&gt;=1",$R$4:$R$355,"&lt;=3")</f>
        <v>0</v>
      </c>
      <c r="AR100" s="38"/>
      <c r="AS100" s="38"/>
      <c r="AT100" s="38"/>
      <c r="AU100" s="38"/>
      <c r="AV100" s="38">
        <f t="shared" ref="AV100:BS100" si="184">COUNTIFS($I$4:$I$355,AV$2,$O$4:$O$355,0,$F$4:$F$355,"&gt;=30",$F$4:$F$355,"&lt;=31",$L$4:$L$355,36,$R$4:$R$355,"&gt;=1",$R$4:$R$355,"&lt;=3")</f>
        <v>0</v>
      </c>
      <c r="AW100" s="38">
        <f t="shared" si="184"/>
        <v>0</v>
      </c>
      <c r="AX100" s="38">
        <f t="shared" si="184"/>
        <v>0</v>
      </c>
      <c r="AY100" s="38">
        <f t="shared" si="184"/>
        <v>0</v>
      </c>
      <c r="AZ100" s="38">
        <f t="shared" si="184"/>
        <v>0</v>
      </c>
      <c r="BA100" s="38">
        <f t="shared" si="184"/>
        <v>0</v>
      </c>
      <c r="BB100" s="38">
        <f t="shared" si="184"/>
        <v>0</v>
      </c>
      <c r="BC100" s="38">
        <f t="shared" si="184"/>
        <v>0</v>
      </c>
      <c r="BD100" s="38">
        <f t="shared" si="184"/>
        <v>0</v>
      </c>
      <c r="BE100" s="38">
        <f t="shared" si="184"/>
        <v>0</v>
      </c>
      <c r="BF100" s="38">
        <f t="shared" si="184"/>
        <v>0</v>
      </c>
      <c r="BG100" s="38">
        <f t="shared" si="184"/>
        <v>0</v>
      </c>
      <c r="BH100" s="38">
        <f t="shared" si="184"/>
        <v>0</v>
      </c>
      <c r="BI100" s="38">
        <f t="shared" si="184"/>
        <v>0</v>
      </c>
      <c r="BJ100" s="38">
        <f t="shared" si="184"/>
        <v>0</v>
      </c>
      <c r="BK100" s="38">
        <f t="shared" si="184"/>
        <v>0</v>
      </c>
      <c r="BL100" s="38">
        <f t="shared" si="184"/>
        <v>0</v>
      </c>
      <c r="BM100" s="38">
        <f t="shared" si="184"/>
        <v>0</v>
      </c>
      <c r="BN100" s="38">
        <f t="shared" si="184"/>
        <v>0</v>
      </c>
      <c r="BO100" s="38">
        <f t="shared" si="184"/>
        <v>0</v>
      </c>
      <c r="BP100" s="38">
        <f t="shared" si="184"/>
        <v>0</v>
      </c>
      <c r="BQ100" s="38">
        <f t="shared" si="184"/>
        <v>0</v>
      </c>
      <c r="BR100" s="38">
        <f t="shared" si="184"/>
        <v>0</v>
      </c>
      <c r="BS100" s="38">
        <f t="shared" si="184"/>
        <v>0</v>
      </c>
      <c r="BT100" s="61">
        <f t="shared" si="84"/>
        <v>0</v>
      </c>
    </row>
    <row r="101" spans="1:72" ht="14.25" customHeight="1" x14ac:dyDescent="0.2">
      <c r="A101" s="8" t="s">
        <v>127</v>
      </c>
      <c r="B101" s="55">
        <v>98</v>
      </c>
      <c r="C101" s="79" t="s">
        <v>76</v>
      </c>
      <c r="D101" s="6" t="s">
        <v>77</v>
      </c>
      <c r="E101" s="6" t="s">
        <v>128</v>
      </c>
      <c r="F101" s="10">
        <v>17</v>
      </c>
      <c r="G101" s="7" t="s">
        <v>174</v>
      </c>
      <c r="H101" s="10">
        <v>3</v>
      </c>
      <c r="I101" s="10">
        <v>39</v>
      </c>
      <c r="J101" s="78" t="str">
        <f>VLOOKUP(I101,用途!$B$2:$C$48,2,1)</f>
        <v>(16)　イ</v>
      </c>
      <c r="K101" s="10">
        <v>0</v>
      </c>
      <c r="L101" s="10">
        <v>0</v>
      </c>
      <c r="M101" s="10">
        <v>0</v>
      </c>
      <c r="N101" s="6" t="s">
        <v>202</v>
      </c>
      <c r="O101" s="6">
        <v>0</v>
      </c>
      <c r="P101" s="10">
        <v>1</v>
      </c>
      <c r="Q101" s="6" t="s">
        <v>202</v>
      </c>
      <c r="R101" s="10">
        <v>1</v>
      </c>
      <c r="S101" s="10">
        <v>0</v>
      </c>
      <c r="T101" s="10">
        <v>0</v>
      </c>
      <c r="U101" s="10">
        <v>0</v>
      </c>
      <c r="V101" s="25"/>
      <c r="W101" s="57"/>
      <c r="X101" s="58" t="s">
        <v>426</v>
      </c>
      <c r="Y101" s="59">
        <f>SUM(Y49,Y51,Y53,Y55,Y57,Y59,Y61,Y63,Y65,Y67,Y69,Y71,Y73,Y75,Y77,Y79,Y81,Y83,Y85,Y87,Y89,Y91,Y93,Y95,Y97,Y99)</f>
        <v>0</v>
      </c>
      <c r="Z101" s="60">
        <f t="shared" ref="Z101:BT101" si="185">SUM(Z49,Z51,Z53,Z55,Z57,Z59,Z61,Z63,Z65,Z67,Z69,Z71,Z73,Z75,Z77,Z79,Z81,Z83,Z85,Z87,Z89,Z91,Z93,Z95,Z97,Z99)</f>
        <v>0</v>
      </c>
      <c r="AA101" s="60">
        <f t="shared" si="185"/>
        <v>0</v>
      </c>
      <c r="AB101" s="60">
        <f t="shared" si="185"/>
        <v>0</v>
      </c>
      <c r="AC101" s="60">
        <f t="shared" si="185"/>
        <v>0</v>
      </c>
      <c r="AD101" s="60">
        <f t="shared" si="185"/>
        <v>0</v>
      </c>
      <c r="AE101" s="60">
        <f t="shared" si="185"/>
        <v>0</v>
      </c>
      <c r="AF101" s="60">
        <f t="shared" si="185"/>
        <v>0</v>
      </c>
      <c r="AG101" s="60">
        <f t="shared" si="185"/>
        <v>14</v>
      </c>
      <c r="AH101" s="60">
        <f t="shared" si="185"/>
        <v>12</v>
      </c>
      <c r="AI101" s="60">
        <f t="shared" si="185"/>
        <v>2</v>
      </c>
      <c r="AJ101" s="60">
        <f t="shared" si="185"/>
        <v>1</v>
      </c>
      <c r="AK101" s="60">
        <f t="shared" si="185"/>
        <v>0</v>
      </c>
      <c r="AL101" s="60">
        <f t="shared" si="185"/>
        <v>2</v>
      </c>
      <c r="AM101" s="60">
        <f t="shared" si="185"/>
        <v>0</v>
      </c>
      <c r="AN101" s="60">
        <f t="shared" si="185"/>
        <v>0</v>
      </c>
      <c r="AO101" s="60">
        <f t="shared" si="185"/>
        <v>0</v>
      </c>
      <c r="AP101" s="60">
        <f t="shared" si="185"/>
        <v>0</v>
      </c>
      <c r="AQ101" s="60">
        <f t="shared" si="185"/>
        <v>1</v>
      </c>
      <c r="AR101" s="60">
        <f t="shared" si="185"/>
        <v>0</v>
      </c>
      <c r="AS101" s="60">
        <f t="shared" si="185"/>
        <v>0</v>
      </c>
      <c r="AT101" s="60">
        <f t="shared" si="185"/>
        <v>0</v>
      </c>
      <c r="AU101" s="60">
        <f t="shared" si="185"/>
        <v>0</v>
      </c>
      <c r="AV101" s="60">
        <f t="shared" si="185"/>
        <v>0</v>
      </c>
      <c r="AW101" s="60">
        <f t="shared" si="185"/>
        <v>0</v>
      </c>
      <c r="AX101" s="60">
        <f t="shared" si="185"/>
        <v>0</v>
      </c>
      <c r="AY101" s="60">
        <f t="shared" si="185"/>
        <v>0</v>
      </c>
      <c r="AZ101" s="60">
        <f t="shared" si="185"/>
        <v>0</v>
      </c>
      <c r="BA101" s="60">
        <f t="shared" si="185"/>
        <v>0</v>
      </c>
      <c r="BB101" s="60">
        <f t="shared" si="185"/>
        <v>0</v>
      </c>
      <c r="BC101" s="60">
        <f t="shared" si="185"/>
        <v>0</v>
      </c>
      <c r="BD101" s="60">
        <f t="shared" si="185"/>
        <v>0</v>
      </c>
      <c r="BE101" s="60">
        <f t="shared" si="185"/>
        <v>0</v>
      </c>
      <c r="BF101" s="60">
        <f t="shared" si="185"/>
        <v>0</v>
      </c>
      <c r="BG101" s="60">
        <f t="shared" si="185"/>
        <v>0</v>
      </c>
      <c r="BH101" s="60">
        <f t="shared" si="185"/>
        <v>0</v>
      </c>
      <c r="BI101" s="60">
        <f t="shared" si="185"/>
        <v>0</v>
      </c>
      <c r="BJ101" s="60">
        <f t="shared" si="185"/>
        <v>0</v>
      </c>
      <c r="BK101" s="60">
        <f t="shared" si="185"/>
        <v>62</v>
      </c>
      <c r="BL101" s="60">
        <f t="shared" si="185"/>
        <v>6</v>
      </c>
      <c r="BM101" s="60">
        <f t="shared" si="185"/>
        <v>0</v>
      </c>
      <c r="BN101" s="60">
        <f t="shared" si="185"/>
        <v>0</v>
      </c>
      <c r="BO101" s="60">
        <f t="shared" si="185"/>
        <v>0</v>
      </c>
      <c r="BP101" s="60">
        <f t="shared" si="185"/>
        <v>0</v>
      </c>
      <c r="BQ101" s="60">
        <f t="shared" si="185"/>
        <v>0</v>
      </c>
      <c r="BR101" s="60">
        <f t="shared" si="185"/>
        <v>0</v>
      </c>
      <c r="BS101" s="60">
        <f t="shared" si="185"/>
        <v>0</v>
      </c>
      <c r="BT101" s="57">
        <f t="shared" si="185"/>
        <v>100</v>
      </c>
    </row>
    <row r="102" spans="1:72" ht="14.25" customHeight="1" x14ac:dyDescent="0.2">
      <c r="A102" s="8" t="s">
        <v>127</v>
      </c>
      <c r="B102" s="55">
        <v>99</v>
      </c>
      <c r="C102" s="79" t="s">
        <v>76</v>
      </c>
      <c r="D102" s="6" t="s">
        <v>77</v>
      </c>
      <c r="E102" s="6" t="s">
        <v>128</v>
      </c>
      <c r="F102" s="10">
        <v>17</v>
      </c>
      <c r="G102" s="7" t="s">
        <v>174</v>
      </c>
      <c r="H102" s="10">
        <v>3</v>
      </c>
      <c r="I102" s="10">
        <v>39</v>
      </c>
      <c r="J102" s="78" t="str">
        <f>VLOOKUP(I102,用途!$B$2:$C$48,2,1)</f>
        <v>(16)　イ</v>
      </c>
      <c r="K102" s="10">
        <v>0</v>
      </c>
      <c r="L102" s="10">
        <v>0</v>
      </c>
      <c r="M102" s="10">
        <v>0</v>
      </c>
      <c r="N102" s="6" t="s">
        <v>202</v>
      </c>
      <c r="O102" s="6">
        <v>0</v>
      </c>
      <c r="P102" s="10">
        <v>1</v>
      </c>
      <c r="Q102" s="6" t="s">
        <v>202</v>
      </c>
      <c r="R102" s="10">
        <v>1</v>
      </c>
      <c r="S102" s="10">
        <v>0</v>
      </c>
      <c r="T102" s="10">
        <v>0</v>
      </c>
      <c r="U102" s="10">
        <v>0</v>
      </c>
      <c r="V102" s="25"/>
      <c r="W102" s="61"/>
      <c r="X102" s="62" t="s">
        <v>427</v>
      </c>
      <c r="Y102" s="63">
        <f>SUM(Y50,Y52,Y54,Y56,Y58,Y60,Y62,Y64,Y66,Y68,Y70,Y72,Y74,Y76,Y78,Y80,Y82,Y84,Y86,Y88,Y90,Y92,Y94,Y96,Y98,Y100)</f>
        <v>0</v>
      </c>
      <c r="Z102" s="64">
        <f t="shared" ref="Z102:BT102" si="186">SUM(Z50,Z52,Z54,Z56,Z58,Z60,Z62,Z64,Z66,Z68,Z70,Z72,Z74,Z76,Z78,Z80,Z82,Z84,Z86,Z88,Z90,Z92,Z94,Z96,Z98,Z100)</f>
        <v>0</v>
      </c>
      <c r="AA102" s="64">
        <f t="shared" si="186"/>
        <v>0</v>
      </c>
      <c r="AB102" s="64">
        <f t="shared" si="186"/>
        <v>0</v>
      </c>
      <c r="AC102" s="64">
        <f t="shared" si="186"/>
        <v>0</v>
      </c>
      <c r="AD102" s="64">
        <f t="shared" si="186"/>
        <v>0</v>
      </c>
      <c r="AE102" s="64">
        <f t="shared" si="186"/>
        <v>0</v>
      </c>
      <c r="AF102" s="64">
        <f t="shared" si="186"/>
        <v>0</v>
      </c>
      <c r="AG102" s="64">
        <f t="shared" si="186"/>
        <v>2</v>
      </c>
      <c r="AH102" s="64">
        <f t="shared" si="186"/>
        <v>8</v>
      </c>
      <c r="AI102" s="64">
        <f t="shared" si="186"/>
        <v>0</v>
      </c>
      <c r="AJ102" s="64">
        <f t="shared" si="186"/>
        <v>1</v>
      </c>
      <c r="AK102" s="64">
        <f t="shared" si="186"/>
        <v>0</v>
      </c>
      <c r="AL102" s="64">
        <f t="shared" si="186"/>
        <v>2</v>
      </c>
      <c r="AM102" s="64">
        <f t="shared" si="186"/>
        <v>0</v>
      </c>
      <c r="AN102" s="64">
        <f t="shared" si="186"/>
        <v>0</v>
      </c>
      <c r="AO102" s="64">
        <f t="shared" si="186"/>
        <v>0</v>
      </c>
      <c r="AP102" s="64">
        <f t="shared" si="186"/>
        <v>0</v>
      </c>
      <c r="AQ102" s="64">
        <f t="shared" si="186"/>
        <v>1</v>
      </c>
      <c r="AR102" s="64">
        <f t="shared" si="186"/>
        <v>0</v>
      </c>
      <c r="AS102" s="64">
        <f t="shared" si="186"/>
        <v>0</v>
      </c>
      <c r="AT102" s="64">
        <f t="shared" si="186"/>
        <v>0</v>
      </c>
      <c r="AU102" s="64">
        <f t="shared" si="186"/>
        <v>0</v>
      </c>
      <c r="AV102" s="64">
        <f t="shared" si="186"/>
        <v>0</v>
      </c>
      <c r="AW102" s="64">
        <f t="shared" si="186"/>
        <v>0</v>
      </c>
      <c r="AX102" s="64">
        <f t="shared" si="186"/>
        <v>0</v>
      </c>
      <c r="AY102" s="64">
        <f t="shared" si="186"/>
        <v>0</v>
      </c>
      <c r="AZ102" s="64">
        <f t="shared" si="186"/>
        <v>0</v>
      </c>
      <c r="BA102" s="64">
        <f t="shared" si="186"/>
        <v>0</v>
      </c>
      <c r="BB102" s="64">
        <f t="shared" si="186"/>
        <v>0</v>
      </c>
      <c r="BC102" s="64">
        <f t="shared" si="186"/>
        <v>0</v>
      </c>
      <c r="BD102" s="64">
        <f t="shared" si="186"/>
        <v>0</v>
      </c>
      <c r="BE102" s="64">
        <f t="shared" si="186"/>
        <v>0</v>
      </c>
      <c r="BF102" s="64">
        <f t="shared" si="186"/>
        <v>0</v>
      </c>
      <c r="BG102" s="64">
        <f t="shared" si="186"/>
        <v>0</v>
      </c>
      <c r="BH102" s="64">
        <f t="shared" si="186"/>
        <v>0</v>
      </c>
      <c r="BI102" s="64">
        <f t="shared" si="186"/>
        <v>0</v>
      </c>
      <c r="BJ102" s="64">
        <f t="shared" si="186"/>
        <v>0</v>
      </c>
      <c r="BK102" s="64">
        <f t="shared" si="186"/>
        <v>56</v>
      </c>
      <c r="BL102" s="64">
        <f t="shared" si="186"/>
        <v>6</v>
      </c>
      <c r="BM102" s="64">
        <f t="shared" si="186"/>
        <v>0</v>
      </c>
      <c r="BN102" s="64">
        <f t="shared" si="186"/>
        <v>0</v>
      </c>
      <c r="BO102" s="64">
        <f t="shared" si="186"/>
        <v>0</v>
      </c>
      <c r="BP102" s="64">
        <f t="shared" si="186"/>
        <v>0</v>
      </c>
      <c r="BQ102" s="64">
        <f t="shared" si="186"/>
        <v>0</v>
      </c>
      <c r="BR102" s="64">
        <f t="shared" si="186"/>
        <v>0</v>
      </c>
      <c r="BS102" s="64">
        <f t="shared" si="186"/>
        <v>0</v>
      </c>
      <c r="BT102" s="61">
        <f t="shared" si="186"/>
        <v>76</v>
      </c>
    </row>
    <row r="103" spans="1:72" ht="14.25" customHeight="1" x14ac:dyDescent="0.2">
      <c r="A103" s="8" t="s">
        <v>127</v>
      </c>
      <c r="B103" s="55">
        <v>100</v>
      </c>
      <c r="C103" s="79" t="s">
        <v>76</v>
      </c>
      <c r="D103" s="6" t="s">
        <v>77</v>
      </c>
      <c r="E103" s="6" t="s">
        <v>128</v>
      </c>
      <c r="F103" s="10">
        <v>17</v>
      </c>
      <c r="G103" s="7" t="s">
        <v>174</v>
      </c>
      <c r="H103" s="10">
        <v>3</v>
      </c>
      <c r="I103" s="10">
        <v>39</v>
      </c>
      <c r="J103" s="78" t="str">
        <f>VLOOKUP(I103,用途!$B$2:$C$48,2,1)</f>
        <v>(16)　イ</v>
      </c>
      <c r="K103" s="10">
        <v>0</v>
      </c>
      <c r="L103" s="10">
        <v>0</v>
      </c>
      <c r="M103" s="10">
        <v>0</v>
      </c>
      <c r="N103" s="6" t="s">
        <v>202</v>
      </c>
      <c r="O103" s="6">
        <v>0</v>
      </c>
      <c r="P103" s="10">
        <v>1</v>
      </c>
      <c r="Q103" s="6" t="s">
        <v>202</v>
      </c>
      <c r="R103" s="10">
        <v>1</v>
      </c>
      <c r="S103" s="10">
        <v>0</v>
      </c>
      <c r="T103" s="10">
        <v>0</v>
      </c>
      <c r="U103" s="10">
        <v>0</v>
      </c>
      <c r="V103" s="25"/>
    </row>
    <row r="104" spans="1:72" ht="14.25" customHeight="1" x14ac:dyDescent="0.2">
      <c r="A104" s="8" t="s">
        <v>127</v>
      </c>
      <c r="B104" s="55">
        <v>101</v>
      </c>
      <c r="C104" s="79" t="s">
        <v>76</v>
      </c>
      <c r="D104" s="6" t="s">
        <v>77</v>
      </c>
      <c r="E104" s="6" t="s">
        <v>128</v>
      </c>
      <c r="F104" s="10">
        <v>17</v>
      </c>
      <c r="G104" s="7" t="s">
        <v>174</v>
      </c>
      <c r="H104" s="10">
        <v>3</v>
      </c>
      <c r="I104" s="10">
        <v>39</v>
      </c>
      <c r="J104" s="78" t="str">
        <f>VLOOKUP(I104,用途!$B$2:$C$48,2,1)</f>
        <v>(16)　イ</v>
      </c>
      <c r="K104" s="10">
        <v>2</v>
      </c>
      <c r="L104" s="10">
        <v>0</v>
      </c>
      <c r="M104" s="10">
        <v>0</v>
      </c>
      <c r="N104" s="6" t="s">
        <v>202</v>
      </c>
      <c r="O104" s="6">
        <v>0</v>
      </c>
      <c r="P104" s="10">
        <v>1</v>
      </c>
      <c r="Q104" s="6" t="s">
        <v>202</v>
      </c>
      <c r="R104" s="10">
        <v>1</v>
      </c>
      <c r="S104" s="10">
        <v>0</v>
      </c>
      <c r="T104" s="10">
        <v>0</v>
      </c>
      <c r="U104" s="10">
        <v>0</v>
      </c>
      <c r="V104" s="25"/>
    </row>
    <row r="105" spans="1:72" ht="14.45" customHeight="1" x14ac:dyDescent="0.2">
      <c r="A105" s="8" t="s">
        <v>127</v>
      </c>
      <c r="B105" s="55">
        <v>102</v>
      </c>
      <c r="C105" s="79" t="s">
        <v>76</v>
      </c>
      <c r="D105" s="6" t="s">
        <v>77</v>
      </c>
      <c r="E105" s="6" t="s">
        <v>128</v>
      </c>
      <c r="F105" s="10">
        <v>17</v>
      </c>
      <c r="G105" s="7" t="s">
        <v>174</v>
      </c>
      <c r="H105" s="10">
        <v>3</v>
      </c>
      <c r="I105" s="10">
        <v>16</v>
      </c>
      <c r="J105" s="78" t="str">
        <f>VLOOKUP(I105,用途!$B$2:$C$48,2,1)</f>
        <v>(3)　ロ</v>
      </c>
      <c r="K105" s="10">
        <v>0</v>
      </c>
      <c r="L105" s="10">
        <v>0</v>
      </c>
      <c r="M105" s="10">
        <v>0</v>
      </c>
      <c r="N105" s="6" t="s">
        <v>202</v>
      </c>
      <c r="O105" s="6">
        <v>0</v>
      </c>
      <c r="P105" s="10">
        <v>1</v>
      </c>
      <c r="Q105" s="6" t="s">
        <v>202</v>
      </c>
      <c r="R105" s="10">
        <v>1</v>
      </c>
      <c r="S105" s="10">
        <v>0</v>
      </c>
      <c r="T105" s="10">
        <v>0</v>
      </c>
      <c r="U105" s="10">
        <v>0</v>
      </c>
      <c r="V105" s="25"/>
    </row>
    <row r="106" spans="1:72" ht="14.25" customHeight="1" x14ac:dyDescent="0.2">
      <c r="A106" s="8" t="s">
        <v>127</v>
      </c>
      <c r="B106" s="55">
        <v>103</v>
      </c>
      <c r="C106" s="79" t="s">
        <v>76</v>
      </c>
      <c r="D106" s="6" t="s">
        <v>77</v>
      </c>
      <c r="E106" s="6" t="s">
        <v>128</v>
      </c>
      <c r="F106" s="10">
        <v>17</v>
      </c>
      <c r="G106" s="7" t="s">
        <v>174</v>
      </c>
      <c r="H106" s="10">
        <v>3</v>
      </c>
      <c r="I106" s="10">
        <v>39</v>
      </c>
      <c r="J106" s="78" t="str">
        <f>VLOOKUP(I106,用途!$B$2:$C$48,2,1)</f>
        <v>(16)　イ</v>
      </c>
      <c r="K106" s="10">
        <v>0</v>
      </c>
      <c r="L106" s="10">
        <v>0</v>
      </c>
      <c r="M106" s="10">
        <v>0</v>
      </c>
      <c r="N106" s="6" t="s">
        <v>202</v>
      </c>
      <c r="O106" s="6">
        <v>0</v>
      </c>
      <c r="P106" s="10">
        <v>1</v>
      </c>
      <c r="Q106" s="6" t="s">
        <v>202</v>
      </c>
      <c r="R106" s="10">
        <v>1</v>
      </c>
      <c r="S106" s="10">
        <v>0</v>
      </c>
      <c r="T106" s="10">
        <v>0</v>
      </c>
      <c r="U106" s="10">
        <v>0</v>
      </c>
      <c r="V106" s="25"/>
    </row>
    <row r="107" spans="1:72" ht="14.25" customHeight="1" x14ac:dyDescent="0.2">
      <c r="A107" s="8" t="s">
        <v>127</v>
      </c>
      <c r="B107" s="55">
        <v>104</v>
      </c>
      <c r="C107" s="79" t="s">
        <v>76</v>
      </c>
      <c r="D107" s="6" t="s">
        <v>77</v>
      </c>
      <c r="E107" s="6" t="s">
        <v>128</v>
      </c>
      <c r="F107" s="10">
        <v>17</v>
      </c>
      <c r="G107" s="7" t="s">
        <v>174</v>
      </c>
      <c r="H107" s="10">
        <v>3</v>
      </c>
      <c r="I107" s="10">
        <v>17</v>
      </c>
      <c r="J107" s="78" t="str">
        <f>VLOOKUP(I107,用途!$B$2:$C$48,2,1)</f>
        <v>(4)</v>
      </c>
      <c r="K107" s="10">
        <v>0</v>
      </c>
      <c r="L107" s="10">
        <v>0</v>
      </c>
      <c r="M107" s="10">
        <v>0</v>
      </c>
      <c r="N107" s="6" t="s">
        <v>243</v>
      </c>
      <c r="O107" s="6">
        <v>0</v>
      </c>
      <c r="P107" s="10">
        <v>1</v>
      </c>
      <c r="Q107" s="6" t="s">
        <v>243</v>
      </c>
      <c r="R107" s="10">
        <v>1</v>
      </c>
      <c r="S107" s="10">
        <v>0</v>
      </c>
      <c r="T107" s="10">
        <v>0</v>
      </c>
      <c r="U107" s="10">
        <v>0</v>
      </c>
      <c r="V107" s="25"/>
    </row>
    <row r="108" spans="1:72" ht="14.25" customHeight="1" x14ac:dyDescent="0.2">
      <c r="A108" s="8" t="s">
        <v>127</v>
      </c>
      <c r="B108" s="55">
        <v>105</v>
      </c>
      <c r="C108" s="79" t="s">
        <v>76</v>
      </c>
      <c r="D108" s="6" t="s">
        <v>77</v>
      </c>
      <c r="E108" s="6" t="s">
        <v>128</v>
      </c>
      <c r="F108" s="10">
        <v>17</v>
      </c>
      <c r="G108" s="7" t="s">
        <v>174</v>
      </c>
      <c r="H108" s="10">
        <v>3</v>
      </c>
      <c r="I108" s="10">
        <v>16</v>
      </c>
      <c r="J108" s="78" t="str">
        <f>VLOOKUP(I108,用途!$B$2:$C$48,2,1)</f>
        <v>(3)　ロ</v>
      </c>
      <c r="K108" s="10">
        <v>2</v>
      </c>
      <c r="L108" s="10">
        <v>0</v>
      </c>
      <c r="M108" s="10">
        <v>0</v>
      </c>
      <c r="N108" s="6" t="s">
        <v>252</v>
      </c>
      <c r="O108" s="6">
        <v>0</v>
      </c>
      <c r="P108" s="10">
        <v>1</v>
      </c>
      <c r="Q108" s="6" t="s">
        <v>252</v>
      </c>
      <c r="R108" s="10">
        <v>1</v>
      </c>
      <c r="S108" s="10">
        <v>0</v>
      </c>
      <c r="T108" s="10">
        <v>0</v>
      </c>
      <c r="U108" s="10">
        <v>0</v>
      </c>
      <c r="V108" s="25"/>
    </row>
    <row r="109" spans="1:72" ht="14.25" customHeight="1" x14ac:dyDescent="0.2">
      <c r="A109" s="8" t="s">
        <v>127</v>
      </c>
      <c r="B109" s="55">
        <v>106</v>
      </c>
      <c r="C109" s="79" t="s">
        <v>76</v>
      </c>
      <c r="D109" s="6" t="s">
        <v>77</v>
      </c>
      <c r="E109" s="6" t="s">
        <v>128</v>
      </c>
      <c r="F109" s="10">
        <v>17</v>
      </c>
      <c r="G109" s="7" t="s">
        <v>174</v>
      </c>
      <c r="H109" s="10">
        <v>3</v>
      </c>
      <c r="I109" s="10">
        <v>16</v>
      </c>
      <c r="J109" s="78" t="str">
        <f>VLOOKUP(I109,用途!$B$2:$C$48,2,1)</f>
        <v>(3)　ロ</v>
      </c>
      <c r="K109" s="10">
        <v>0</v>
      </c>
      <c r="L109" s="10">
        <v>0</v>
      </c>
      <c r="M109" s="10">
        <v>0</v>
      </c>
      <c r="N109" s="6" t="s">
        <v>252</v>
      </c>
      <c r="O109" s="6">
        <v>0</v>
      </c>
      <c r="P109" s="10">
        <v>1</v>
      </c>
      <c r="Q109" s="6" t="s">
        <v>252</v>
      </c>
      <c r="R109" s="10">
        <v>1</v>
      </c>
      <c r="S109" s="10">
        <v>0</v>
      </c>
      <c r="T109" s="10">
        <v>0</v>
      </c>
      <c r="U109" s="10">
        <v>0</v>
      </c>
      <c r="V109" s="25"/>
    </row>
    <row r="110" spans="1:72" ht="14.25" customHeight="1" x14ac:dyDescent="0.2">
      <c r="A110" s="8" t="s">
        <v>127</v>
      </c>
      <c r="B110" s="55">
        <v>107</v>
      </c>
      <c r="C110" s="79" t="s">
        <v>76</v>
      </c>
      <c r="D110" s="6" t="s">
        <v>77</v>
      </c>
      <c r="E110" s="6" t="s">
        <v>128</v>
      </c>
      <c r="F110" s="10">
        <v>17</v>
      </c>
      <c r="G110" s="7" t="s">
        <v>174</v>
      </c>
      <c r="H110" s="10">
        <v>3</v>
      </c>
      <c r="I110" s="10">
        <v>39</v>
      </c>
      <c r="J110" s="78" t="str">
        <f>VLOOKUP(I110,用途!$B$2:$C$48,2,1)</f>
        <v>(16)　イ</v>
      </c>
      <c r="K110" s="10">
        <v>1</v>
      </c>
      <c r="L110" s="10">
        <v>0</v>
      </c>
      <c r="M110" s="10">
        <v>0</v>
      </c>
      <c r="N110" s="6" t="s">
        <v>253</v>
      </c>
      <c r="O110" s="6">
        <v>0</v>
      </c>
      <c r="P110" s="10">
        <v>1</v>
      </c>
      <c r="Q110" s="6" t="s">
        <v>253</v>
      </c>
      <c r="R110" s="10">
        <v>1</v>
      </c>
      <c r="S110" s="10">
        <v>0</v>
      </c>
      <c r="T110" s="10">
        <v>0</v>
      </c>
      <c r="U110" s="10">
        <v>0</v>
      </c>
      <c r="V110" s="25"/>
    </row>
    <row r="111" spans="1:72" ht="14.25" customHeight="1" x14ac:dyDescent="0.2">
      <c r="A111" s="8" t="s">
        <v>127</v>
      </c>
      <c r="B111" s="55">
        <v>108</v>
      </c>
      <c r="C111" s="79" t="s">
        <v>76</v>
      </c>
      <c r="D111" s="6" t="s">
        <v>77</v>
      </c>
      <c r="E111" s="6" t="s">
        <v>128</v>
      </c>
      <c r="F111" s="10">
        <v>17</v>
      </c>
      <c r="G111" s="7" t="s">
        <v>174</v>
      </c>
      <c r="H111" s="10">
        <v>3</v>
      </c>
      <c r="I111" s="10">
        <v>39</v>
      </c>
      <c r="J111" s="78" t="str">
        <f>VLOOKUP(I111,用途!$B$2:$C$48,2,1)</f>
        <v>(16)　イ</v>
      </c>
      <c r="K111" s="10">
        <v>1</v>
      </c>
      <c r="L111" s="10">
        <v>0</v>
      </c>
      <c r="M111" s="10">
        <v>0</v>
      </c>
      <c r="N111" s="6" t="s">
        <v>253</v>
      </c>
      <c r="O111" s="6">
        <v>0</v>
      </c>
      <c r="P111" s="10">
        <v>1</v>
      </c>
      <c r="Q111" s="6" t="s">
        <v>253</v>
      </c>
      <c r="R111" s="10">
        <v>1</v>
      </c>
      <c r="S111" s="10">
        <v>0</v>
      </c>
      <c r="T111" s="10">
        <v>0</v>
      </c>
      <c r="U111" s="10">
        <v>0</v>
      </c>
      <c r="V111" s="25"/>
    </row>
    <row r="112" spans="1:72" ht="14.25" customHeight="1" x14ac:dyDescent="0.2">
      <c r="A112" s="8" t="s">
        <v>127</v>
      </c>
      <c r="B112" s="55">
        <v>109</v>
      </c>
      <c r="C112" s="79" t="s">
        <v>76</v>
      </c>
      <c r="D112" s="6" t="s">
        <v>77</v>
      </c>
      <c r="E112" s="6" t="s">
        <v>128</v>
      </c>
      <c r="F112" s="10">
        <v>17</v>
      </c>
      <c r="G112" s="7" t="s">
        <v>174</v>
      </c>
      <c r="H112" s="10">
        <v>3</v>
      </c>
      <c r="I112" s="10">
        <v>39</v>
      </c>
      <c r="J112" s="78" t="str">
        <f>VLOOKUP(I112,用途!$B$2:$C$48,2,1)</f>
        <v>(16)　イ</v>
      </c>
      <c r="K112" s="10">
        <v>1</v>
      </c>
      <c r="L112" s="10">
        <v>0</v>
      </c>
      <c r="M112" s="10">
        <v>0</v>
      </c>
      <c r="N112" s="6" t="s">
        <v>253</v>
      </c>
      <c r="O112" s="6">
        <v>0</v>
      </c>
      <c r="P112" s="10">
        <v>1</v>
      </c>
      <c r="Q112" s="6" t="s">
        <v>253</v>
      </c>
      <c r="R112" s="10">
        <v>1</v>
      </c>
      <c r="S112" s="10">
        <v>0</v>
      </c>
      <c r="T112" s="10">
        <v>0</v>
      </c>
      <c r="U112" s="10">
        <v>0</v>
      </c>
      <c r="V112" s="25"/>
    </row>
    <row r="113" spans="1:22" ht="14.25" customHeight="1" x14ac:dyDescent="0.2">
      <c r="A113" s="8" t="s">
        <v>127</v>
      </c>
      <c r="B113" s="55">
        <v>110</v>
      </c>
      <c r="C113" s="79" t="s">
        <v>76</v>
      </c>
      <c r="D113" s="6" t="s">
        <v>77</v>
      </c>
      <c r="E113" s="6" t="s">
        <v>128</v>
      </c>
      <c r="F113" s="10">
        <v>17</v>
      </c>
      <c r="G113" s="7" t="s">
        <v>174</v>
      </c>
      <c r="H113" s="10">
        <v>3</v>
      </c>
      <c r="I113" s="10">
        <v>39</v>
      </c>
      <c r="J113" s="78" t="str">
        <f>VLOOKUP(I113,用途!$B$2:$C$48,2,1)</f>
        <v>(16)　イ</v>
      </c>
      <c r="K113" s="10">
        <v>0</v>
      </c>
      <c r="L113" s="10">
        <v>0</v>
      </c>
      <c r="M113" s="10">
        <v>0</v>
      </c>
      <c r="N113" s="6" t="s">
        <v>253</v>
      </c>
      <c r="O113" s="6">
        <v>0</v>
      </c>
      <c r="P113" s="10">
        <v>1</v>
      </c>
      <c r="Q113" s="6" t="s">
        <v>253</v>
      </c>
      <c r="R113" s="10">
        <v>1</v>
      </c>
      <c r="S113" s="10">
        <v>0</v>
      </c>
      <c r="T113" s="10">
        <v>0</v>
      </c>
      <c r="U113" s="10">
        <v>0</v>
      </c>
      <c r="V113" s="25"/>
    </row>
    <row r="114" spans="1:22" ht="14.25" customHeight="1" x14ac:dyDescent="0.2">
      <c r="A114" s="8" t="s">
        <v>127</v>
      </c>
      <c r="B114" s="55">
        <v>111</v>
      </c>
      <c r="C114" s="79" t="s">
        <v>76</v>
      </c>
      <c r="D114" s="6" t="s">
        <v>77</v>
      </c>
      <c r="E114" s="6" t="s">
        <v>128</v>
      </c>
      <c r="F114" s="10">
        <v>17</v>
      </c>
      <c r="G114" s="7" t="s">
        <v>174</v>
      </c>
      <c r="H114" s="10">
        <v>3</v>
      </c>
      <c r="I114" s="10">
        <v>39</v>
      </c>
      <c r="J114" s="78" t="str">
        <f>VLOOKUP(I114,用途!$B$2:$C$48,2,1)</f>
        <v>(16)　イ</v>
      </c>
      <c r="K114" s="10">
        <v>1</v>
      </c>
      <c r="L114" s="10">
        <v>0</v>
      </c>
      <c r="M114" s="10">
        <v>0</v>
      </c>
      <c r="N114" s="6" t="s">
        <v>253</v>
      </c>
      <c r="O114" s="6">
        <v>0</v>
      </c>
      <c r="P114" s="10">
        <v>1</v>
      </c>
      <c r="Q114" s="6" t="s">
        <v>253</v>
      </c>
      <c r="R114" s="10">
        <v>1</v>
      </c>
      <c r="S114" s="10">
        <v>0</v>
      </c>
      <c r="T114" s="10">
        <v>0</v>
      </c>
      <c r="U114" s="10">
        <v>0</v>
      </c>
      <c r="V114" s="25"/>
    </row>
    <row r="115" spans="1:22" ht="14.25" customHeight="1" x14ac:dyDescent="0.2">
      <c r="A115" s="8" t="s">
        <v>127</v>
      </c>
      <c r="B115" s="55">
        <v>112</v>
      </c>
      <c r="C115" s="79" t="s">
        <v>76</v>
      </c>
      <c r="D115" s="6" t="s">
        <v>77</v>
      </c>
      <c r="E115" s="6" t="s">
        <v>128</v>
      </c>
      <c r="F115" s="10">
        <v>17</v>
      </c>
      <c r="G115" s="7" t="s">
        <v>174</v>
      </c>
      <c r="H115" s="10">
        <v>3</v>
      </c>
      <c r="I115" s="10">
        <v>39</v>
      </c>
      <c r="J115" s="78" t="str">
        <f>VLOOKUP(I115,用途!$B$2:$C$48,2,1)</f>
        <v>(16)　イ</v>
      </c>
      <c r="K115" s="10">
        <v>1</v>
      </c>
      <c r="L115" s="10">
        <v>0</v>
      </c>
      <c r="M115" s="10">
        <v>0</v>
      </c>
      <c r="N115" s="6" t="s">
        <v>253</v>
      </c>
      <c r="O115" s="6">
        <v>0</v>
      </c>
      <c r="P115" s="10">
        <v>1</v>
      </c>
      <c r="Q115" s="6" t="s">
        <v>253</v>
      </c>
      <c r="R115" s="10">
        <v>1</v>
      </c>
      <c r="S115" s="10">
        <v>0</v>
      </c>
      <c r="T115" s="10">
        <v>0</v>
      </c>
      <c r="U115" s="10">
        <v>0</v>
      </c>
      <c r="V115" s="25"/>
    </row>
    <row r="116" spans="1:22" ht="14.25" customHeight="1" x14ac:dyDescent="0.2">
      <c r="A116" s="8" t="s">
        <v>127</v>
      </c>
      <c r="B116" s="55">
        <v>113</v>
      </c>
      <c r="C116" s="79" t="s">
        <v>76</v>
      </c>
      <c r="D116" s="6" t="s">
        <v>77</v>
      </c>
      <c r="E116" s="6" t="s">
        <v>128</v>
      </c>
      <c r="F116" s="10">
        <v>17</v>
      </c>
      <c r="G116" s="7" t="s">
        <v>174</v>
      </c>
      <c r="H116" s="10">
        <v>3</v>
      </c>
      <c r="I116" s="10">
        <v>39</v>
      </c>
      <c r="J116" s="78" t="str">
        <f>VLOOKUP(I116,用途!$B$2:$C$48,2,1)</f>
        <v>(16)　イ</v>
      </c>
      <c r="K116" s="10">
        <v>2</v>
      </c>
      <c r="L116" s="10">
        <v>0</v>
      </c>
      <c r="M116" s="10">
        <v>0</v>
      </c>
      <c r="N116" s="6" t="s">
        <v>253</v>
      </c>
      <c r="O116" s="6">
        <v>0</v>
      </c>
      <c r="P116" s="10">
        <v>1</v>
      </c>
      <c r="Q116" s="6" t="s">
        <v>253</v>
      </c>
      <c r="R116" s="10">
        <v>1</v>
      </c>
      <c r="S116" s="10">
        <v>0</v>
      </c>
      <c r="T116" s="10">
        <v>0</v>
      </c>
      <c r="U116" s="10">
        <v>0</v>
      </c>
      <c r="V116" s="25"/>
    </row>
    <row r="117" spans="1:22" ht="14.25" customHeight="1" x14ac:dyDescent="0.2">
      <c r="A117" s="8" t="s">
        <v>127</v>
      </c>
      <c r="B117" s="55">
        <v>114</v>
      </c>
      <c r="C117" s="79" t="s">
        <v>76</v>
      </c>
      <c r="D117" s="6" t="s">
        <v>77</v>
      </c>
      <c r="E117" s="6" t="s">
        <v>128</v>
      </c>
      <c r="F117" s="10">
        <v>17</v>
      </c>
      <c r="G117" s="7" t="s">
        <v>174</v>
      </c>
      <c r="H117" s="10">
        <v>3</v>
      </c>
      <c r="I117" s="10">
        <v>39</v>
      </c>
      <c r="J117" s="78" t="str">
        <f>VLOOKUP(I117,用途!$B$2:$C$48,2,1)</f>
        <v>(16)　イ</v>
      </c>
      <c r="K117" s="10">
        <v>0</v>
      </c>
      <c r="L117" s="10">
        <v>0</v>
      </c>
      <c r="M117" s="10">
        <v>0</v>
      </c>
      <c r="N117" s="6" t="s">
        <v>254</v>
      </c>
      <c r="O117" s="6">
        <v>0</v>
      </c>
      <c r="P117" s="10">
        <v>1</v>
      </c>
      <c r="Q117" s="6" t="s">
        <v>254</v>
      </c>
      <c r="R117" s="10">
        <v>1</v>
      </c>
      <c r="S117" s="10">
        <v>0</v>
      </c>
      <c r="T117" s="10">
        <v>0</v>
      </c>
      <c r="U117" s="10">
        <v>0</v>
      </c>
      <c r="V117" s="25"/>
    </row>
    <row r="118" spans="1:22" ht="14.25" customHeight="1" x14ac:dyDescent="0.2">
      <c r="A118" s="8" t="s">
        <v>127</v>
      </c>
      <c r="B118" s="55">
        <v>115</v>
      </c>
      <c r="C118" s="79" t="s">
        <v>76</v>
      </c>
      <c r="D118" s="6" t="s">
        <v>77</v>
      </c>
      <c r="E118" s="6" t="s">
        <v>128</v>
      </c>
      <c r="F118" s="10">
        <v>17</v>
      </c>
      <c r="G118" s="7" t="s">
        <v>174</v>
      </c>
      <c r="H118" s="10">
        <v>3</v>
      </c>
      <c r="I118" s="10">
        <v>39</v>
      </c>
      <c r="J118" s="78" t="str">
        <f>VLOOKUP(I118,用途!$B$2:$C$48,2,1)</f>
        <v>(16)　イ</v>
      </c>
      <c r="K118" s="10">
        <v>2</v>
      </c>
      <c r="L118" s="10">
        <v>0</v>
      </c>
      <c r="M118" s="10">
        <v>0</v>
      </c>
      <c r="N118" s="6" t="s">
        <v>205</v>
      </c>
      <c r="O118" s="6">
        <v>0</v>
      </c>
      <c r="P118" s="10">
        <v>1</v>
      </c>
      <c r="Q118" s="6" t="s">
        <v>205</v>
      </c>
      <c r="R118" s="10">
        <v>1</v>
      </c>
      <c r="S118" s="10">
        <v>0</v>
      </c>
      <c r="T118" s="10">
        <v>0</v>
      </c>
      <c r="U118" s="10">
        <v>0</v>
      </c>
      <c r="V118" s="25"/>
    </row>
    <row r="119" spans="1:22" ht="14.25" customHeight="1" x14ac:dyDescent="0.2">
      <c r="A119" s="8" t="s">
        <v>127</v>
      </c>
      <c r="B119" s="55">
        <v>116</v>
      </c>
      <c r="C119" s="79" t="s">
        <v>76</v>
      </c>
      <c r="D119" s="6" t="s">
        <v>77</v>
      </c>
      <c r="E119" s="6" t="s">
        <v>128</v>
      </c>
      <c r="F119" s="10">
        <v>17</v>
      </c>
      <c r="G119" s="7" t="s">
        <v>174</v>
      </c>
      <c r="H119" s="10">
        <v>3</v>
      </c>
      <c r="I119" s="10">
        <v>17</v>
      </c>
      <c r="J119" s="78" t="str">
        <f>VLOOKUP(I119,用途!$B$2:$C$48,2,1)</f>
        <v>(4)</v>
      </c>
      <c r="K119" s="10">
        <v>0</v>
      </c>
      <c r="L119" s="10">
        <v>0</v>
      </c>
      <c r="M119" s="10">
        <v>0</v>
      </c>
      <c r="N119" s="6" t="s">
        <v>205</v>
      </c>
      <c r="O119" s="6">
        <v>0</v>
      </c>
      <c r="P119" s="10">
        <v>1</v>
      </c>
      <c r="Q119" s="6" t="s">
        <v>205</v>
      </c>
      <c r="R119" s="10">
        <v>1</v>
      </c>
      <c r="S119" s="10">
        <v>0</v>
      </c>
      <c r="T119" s="10">
        <v>0</v>
      </c>
      <c r="U119" s="10">
        <v>0</v>
      </c>
      <c r="V119" s="25"/>
    </row>
    <row r="120" spans="1:22" ht="14.25" customHeight="1" x14ac:dyDescent="0.2">
      <c r="A120" s="8" t="s">
        <v>127</v>
      </c>
      <c r="B120" s="55">
        <v>117</v>
      </c>
      <c r="C120" s="79" t="s">
        <v>76</v>
      </c>
      <c r="D120" s="6" t="s">
        <v>77</v>
      </c>
      <c r="E120" s="6" t="s">
        <v>128</v>
      </c>
      <c r="F120" s="10">
        <v>17</v>
      </c>
      <c r="G120" s="7" t="s">
        <v>174</v>
      </c>
      <c r="H120" s="10">
        <v>3</v>
      </c>
      <c r="I120" s="10">
        <v>39</v>
      </c>
      <c r="J120" s="78" t="str">
        <f>VLOOKUP(I120,用途!$B$2:$C$48,2,1)</f>
        <v>(16)　イ</v>
      </c>
      <c r="K120" s="10">
        <v>0</v>
      </c>
      <c r="L120" s="10">
        <v>0</v>
      </c>
      <c r="M120" s="10">
        <v>0</v>
      </c>
      <c r="N120" s="6" t="s">
        <v>205</v>
      </c>
      <c r="O120" s="6">
        <v>0</v>
      </c>
      <c r="P120" s="10">
        <v>1</v>
      </c>
      <c r="Q120" s="6" t="s">
        <v>205</v>
      </c>
      <c r="R120" s="10">
        <v>1</v>
      </c>
      <c r="S120" s="10">
        <v>0</v>
      </c>
      <c r="T120" s="10">
        <v>0</v>
      </c>
      <c r="U120" s="10">
        <v>0</v>
      </c>
      <c r="V120" s="25"/>
    </row>
    <row r="121" spans="1:22" ht="14.25" customHeight="1" x14ac:dyDescent="0.2">
      <c r="A121" s="8" t="s">
        <v>127</v>
      </c>
      <c r="B121" s="55">
        <v>118</v>
      </c>
      <c r="C121" s="79" t="s">
        <v>76</v>
      </c>
      <c r="D121" s="6" t="s">
        <v>77</v>
      </c>
      <c r="E121" s="6" t="s">
        <v>128</v>
      </c>
      <c r="F121" s="10">
        <v>17</v>
      </c>
      <c r="G121" s="7" t="s">
        <v>174</v>
      </c>
      <c r="H121" s="10">
        <v>3</v>
      </c>
      <c r="I121" s="10">
        <v>39</v>
      </c>
      <c r="J121" s="78" t="str">
        <f>VLOOKUP(I121,用途!$B$2:$C$48,2,1)</f>
        <v>(16)　イ</v>
      </c>
      <c r="K121" s="10">
        <v>0</v>
      </c>
      <c r="L121" s="10">
        <v>0</v>
      </c>
      <c r="M121" s="10">
        <v>0</v>
      </c>
      <c r="N121" s="6" t="s">
        <v>205</v>
      </c>
      <c r="O121" s="6">
        <v>0</v>
      </c>
      <c r="P121" s="10">
        <v>1</v>
      </c>
      <c r="Q121" s="6" t="s">
        <v>205</v>
      </c>
      <c r="R121" s="10">
        <v>1</v>
      </c>
      <c r="S121" s="10">
        <v>0</v>
      </c>
      <c r="T121" s="10">
        <v>0</v>
      </c>
      <c r="U121" s="10">
        <v>0</v>
      </c>
      <c r="V121" s="25"/>
    </row>
    <row r="122" spans="1:22" ht="14.25" customHeight="1" x14ac:dyDescent="0.2">
      <c r="A122" s="8" t="s">
        <v>127</v>
      </c>
      <c r="B122" s="55">
        <v>119</v>
      </c>
      <c r="C122" s="79" t="s">
        <v>76</v>
      </c>
      <c r="D122" s="6" t="s">
        <v>77</v>
      </c>
      <c r="E122" s="6" t="s">
        <v>128</v>
      </c>
      <c r="F122" s="10">
        <v>17</v>
      </c>
      <c r="G122" s="7" t="s">
        <v>174</v>
      </c>
      <c r="H122" s="10">
        <v>3</v>
      </c>
      <c r="I122" s="10">
        <v>18</v>
      </c>
      <c r="J122" s="78" t="str">
        <f>VLOOKUP(I122,用途!$B$2:$C$48,2,1)</f>
        <v>(5)　イ</v>
      </c>
      <c r="K122" s="10">
        <v>0</v>
      </c>
      <c r="L122" s="10">
        <v>0</v>
      </c>
      <c r="M122" s="10">
        <v>0</v>
      </c>
      <c r="N122" s="6" t="s">
        <v>205</v>
      </c>
      <c r="O122" s="6">
        <v>0</v>
      </c>
      <c r="P122" s="10">
        <v>1</v>
      </c>
      <c r="Q122" s="6" t="s">
        <v>205</v>
      </c>
      <c r="R122" s="10">
        <v>1</v>
      </c>
      <c r="S122" s="10">
        <v>0</v>
      </c>
      <c r="T122" s="10">
        <v>0</v>
      </c>
      <c r="U122" s="10">
        <v>0</v>
      </c>
      <c r="V122" s="25"/>
    </row>
    <row r="123" spans="1:22" ht="14.25" customHeight="1" x14ac:dyDescent="0.2">
      <c r="A123" s="8" t="s">
        <v>127</v>
      </c>
      <c r="B123" s="55">
        <v>120</v>
      </c>
      <c r="C123" s="79" t="s">
        <v>76</v>
      </c>
      <c r="D123" s="6" t="s">
        <v>77</v>
      </c>
      <c r="E123" s="6" t="s">
        <v>128</v>
      </c>
      <c r="F123" s="10">
        <v>17</v>
      </c>
      <c r="G123" s="7" t="s">
        <v>174</v>
      </c>
      <c r="H123" s="10">
        <v>3</v>
      </c>
      <c r="I123" s="10">
        <v>39</v>
      </c>
      <c r="J123" s="78" t="str">
        <f>VLOOKUP(I123,用途!$B$2:$C$48,2,1)</f>
        <v>(16)　イ</v>
      </c>
      <c r="K123" s="10">
        <v>1</v>
      </c>
      <c r="L123" s="10">
        <v>0</v>
      </c>
      <c r="M123" s="10">
        <v>0</v>
      </c>
      <c r="N123" s="6" t="s">
        <v>255</v>
      </c>
      <c r="O123" s="6">
        <v>0</v>
      </c>
      <c r="P123" s="10">
        <v>1</v>
      </c>
      <c r="Q123" s="6" t="s">
        <v>255</v>
      </c>
      <c r="R123" s="10">
        <v>1</v>
      </c>
      <c r="S123" s="10">
        <v>0</v>
      </c>
      <c r="T123" s="10">
        <v>0</v>
      </c>
      <c r="U123" s="10">
        <v>0</v>
      </c>
      <c r="V123" s="25"/>
    </row>
    <row r="124" spans="1:22" ht="14.25" customHeight="1" x14ac:dyDescent="0.2">
      <c r="A124" s="8" t="s">
        <v>127</v>
      </c>
      <c r="B124" s="55">
        <v>121</v>
      </c>
      <c r="C124" s="79" t="s">
        <v>76</v>
      </c>
      <c r="D124" s="6" t="s">
        <v>77</v>
      </c>
      <c r="E124" s="6" t="s">
        <v>128</v>
      </c>
      <c r="F124" s="10">
        <v>17</v>
      </c>
      <c r="G124" s="7" t="s">
        <v>174</v>
      </c>
      <c r="H124" s="10">
        <v>3</v>
      </c>
      <c r="I124" s="10">
        <v>39</v>
      </c>
      <c r="J124" s="78" t="str">
        <f>VLOOKUP(I124,用途!$B$2:$C$48,2,1)</f>
        <v>(16)　イ</v>
      </c>
      <c r="K124" s="10">
        <v>1</v>
      </c>
      <c r="L124" s="10">
        <v>0</v>
      </c>
      <c r="M124" s="10">
        <v>0</v>
      </c>
      <c r="N124" s="6" t="s">
        <v>255</v>
      </c>
      <c r="O124" s="6">
        <v>0</v>
      </c>
      <c r="P124" s="10">
        <v>1</v>
      </c>
      <c r="Q124" s="6" t="s">
        <v>255</v>
      </c>
      <c r="R124" s="10">
        <v>1</v>
      </c>
      <c r="S124" s="10">
        <v>0</v>
      </c>
      <c r="T124" s="10">
        <v>0</v>
      </c>
      <c r="U124" s="10">
        <v>0</v>
      </c>
      <c r="V124" s="25"/>
    </row>
    <row r="125" spans="1:22" ht="14.25" customHeight="1" x14ac:dyDescent="0.2">
      <c r="A125" s="8" t="s">
        <v>127</v>
      </c>
      <c r="B125" s="55">
        <v>122</v>
      </c>
      <c r="C125" s="79" t="s">
        <v>76</v>
      </c>
      <c r="D125" s="6" t="s">
        <v>77</v>
      </c>
      <c r="E125" s="6" t="s">
        <v>128</v>
      </c>
      <c r="F125" s="10">
        <v>17</v>
      </c>
      <c r="G125" s="7" t="s">
        <v>174</v>
      </c>
      <c r="H125" s="10">
        <v>3</v>
      </c>
      <c r="I125" s="10">
        <v>39</v>
      </c>
      <c r="J125" s="78" t="str">
        <f>VLOOKUP(I125,用途!$B$2:$C$48,2,1)</f>
        <v>(16)　イ</v>
      </c>
      <c r="K125" s="10">
        <v>0</v>
      </c>
      <c r="L125" s="10">
        <v>0</v>
      </c>
      <c r="M125" s="10">
        <v>0</v>
      </c>
      <c r="N125" s="6" t="s">
        <v>256</v>
      </c>
      <c r="O125" s="6">
        <v>0</v>
      </c>
      <c r="P125" s="10">
        <v>1</v>
      </c>
      <c r="Q125" s="6" t="s">
        <v>256</v>
      </c>
      <c r="R125" s="10">
        <v>1</v>
      </c>
      <c r="S125" s="10">
        <v>0</v>
      </c>
      <c r="T125" s="10">
        <v>0</v>
      </c>
      <c r="U125" s="10">
        <v>0</v>
      </c>
      <c r="V125" s="25"/>
    </row>
    <row r="126" spans="1:22" ht="14.25" customHeight="1" x14ac:dyDescent="0.2">
      <c r="A126" s="8" t="s">
        <v>127</v>
      </c>
      <c r="B126" s="55">
        <v>123</v>
      </c>
      <c r="C126" s="79" t="s">
        <v>76</v>
      </c>
      <c r="D126" s="6" t="s">
        <v>77</v>
      </c>
      <c r="E126" s="6" t="s">
        <v>128</v>
      </c>
      <c r="F126" s="10">
        <v>17</v>
      </c>
      <c r="G126" s="7" t="s">
        <v>174</v>
      </c>
      <c r="H126" s="10">
        <v>3</v>
      </c>
      <c r="I126" s="10">
        <v>17</v>
      </c>
      <c r="J126" s="78" t="str">
        <f>VLOOKUP(I126,用途!$B$2:$C$48,2,1)</f>
        <v>(4)</v>
      </c>
      <c r="K126" s="10">
        <v>0</v>
      </c>
      <c r="L126" s="10">
        <v>0</v>
      </c>
      <c r="M126" s="10">
        <v>0</v>
      </c>
      <c r="N126" s="6" t="s">
        <v>256</v>
      </c>
      <c r="O126" s="6">
        <v>0</v>
      </c>
      <c r="P126" s="10">
        <v>1</v>
      </c>
      <c r="Q126" s="6" t="s">
        <v>256</v>
      </c>
      <c r="R126" s="10">
        <v>1</v>
      </c>
      <c r="S126" s="10">
        <v>0</v>
      </c>
      <c r="T126" s="10">
        <v>0</v>
      </c>
      <c r="U126" s="10">
        <v>0</v>
      </c>
      <c r="V126" s="25"/>
    </row>
    <row r="127" spans="1:22" ht="14.25" customHeight="1" x14ac:dyDescent="0.2">
      <c r="A127" s="8" t="s">
        <v>127</v>
      </c>
      <c r="B127" s="55">
        <v>124</v>
      </c>
      <c r="C127" s="79" t="s">
        <v>76</v>
      </c>
      <c r="D127" s="6" t="s">
        <v>77</v>
      </c>
      <c r="E127" s="6" t="s">
        <v>128</v>
      </c>
      <c r="F127" s="10">
        <v>17</v>
      </c>
      <c r="G127" s="7" t="s">
        <v>174</v>
      </c>
      <c r="H127" s="10">
        <v>3</v>
      </c>
      <c r="I127" s="10">
        <v>18</v>
      </c>
      <c r="J127" s="78" t="str">
        <f>VLOOKUP(I127,用途!$B$2:$C$48,2,1)</f>
        <v>(5)　イ</v>
      </c>
      <c r="K127" s="10">
        <v>0</v>
      </c>
      <c r="L127" s="10">
        <v>0</v>
      </c>
      <c r="M127" s="10">
        <v>0</v>
      </c>
      <c r="N127" s="6" t="s">
        <v>256</v>
      </c>
      <c r="O127" s="6">
        <v>0</v>
      </c>
      <c r="P127" s="10">
        <v>1</v>
      </c>
      <c r="Q127" s="6" t="s">
        <v>256</v>
      </c>
      <c r="R127" s="10">
        <v>1</v>
      </c>
      <c r="S127" s="10">
        <v>0</v>
      </c>
      <c r="T127" s="10">
        <v>0</v>
      </c>
      <c r="U127" s="10">
        <v>0</v>
      </c>
      <c r="V127" s="25"/>
    </row>
    <row r="128" spans="1:22" ht="14.25" customHeight="1" x14ac:dyDescent="0.2">
      <c r="A128" s="8" t="s">
        <v>127</v>
      </c>
      <c r="B128" s="55">
        <v>125</v>
      </c>
      <c r="C128" s="79" t="s">
        <v>76</v>
      </c>
      <c r="D128" s="6" t="s">
        <v>77</v>
      </c>
      <c r="E128" s="6" t="s">
        <v>128</v>
      </c>
      <c r="F128" s="10">
        <v>17</v>
      </c>
      <c r="G128" s="7" t="s">
        <v>174</v>
      </c>
      <c r="H128" s="10">
        <v>3</v>
      </c>
      <c r="I128" s="10">
        <v>17</v>
      </c>
      <c r="J128" s="78" t="str">
        <f>VLOOKUP(I128,用途!$B$2:$C$48,2,1)</f>
        <v>(4)</v>
      </c>
      <c r="K128" s="10">
        <v>0</v>
      </c>
      <c r="L128" s="10">
        <v>0</v>
      </c>
      <c r="M128" s="10">
        <v>0</v>
      </c>
      <c r="N128" s="6" t="s">
        <v>256</v>
      </c>
      <c r="O128" s="6">
        <v>0</v>
      </c>
      <c r="P128" s="10">
        <v>1</v>
      </c>
      <c r="Q128" s="6" t="s">
        <v>256</v>
      </c>
      <c r="R128" s="10">
        <v>1</v>
      </c>
      <c r="S128" s="10">
        <v>0</v>
      </c>
      <c r="T128" s="10">
        <v>0</v>
      </c>
      <c r="U128" s="10">
        <v>0</v>
      </c>
      <c r="V128" s="25"/>
    </row>
    <row r="129" spans="1:22" ht="14.25" customHeight="1" x14ac:dyDescent="0.2">
      <c r="A129" s="8" t="s">
        <v>127</v>
      </c>
      <c r="B129" s="55">
        <v>126</v>
      </c>
      <c r="C129" s="79" t="s">
        <v>76</v>
      </c>
      <c r="D129" s="6" t="s">
        <v>77</v>
      </c>
      <c r="E129" s="6" t="s">
        <v>128</v>
      </c>
      <c r="F129" s="10">
        <v>17</v>
      </c>
      <c r="G129" s="7" t="s">
        <v>174</v>
      </c>
      <c r="H129" s="10">
        <v>3</v>
      </c>
      <c r="I129" s="10">
        <v>39</v>
      </c>
      <c r="J129" s="78" t="str">
        <f>VLOOKUP(I129,用途!$B$2:$C$48,2,1)</f>
        <v>(16)　イ</v>
      </c>
      <c r="K129" s="10">
        <v>0</v>
      </c>
      <c r="L129" s="10">
        <v>0</v>
      </c>
      <c r="M129" s="10">
        <v>0</v>
      </c>
      <c r="N129" s="6" t="s">
        <v>256</v>
      </c>
      <c r="O129" s="6">
        <v>0</v>
      </c>
      <c r="P129" s="10">
        <v>1</v>
      </c>
      <c r="Q129" s="6" t="s">
        <v>256</v>
      </c>
      <c r="R129" s="10">
        <v>1</v>
      </c>
      <c r="S129" s="10">
        <v>0</v>
      </c>
      <c r="T129" s="10">
        <v>0</v>
      </c>
      <c r="U129" s="10">
        <v>0</v>
      </c>
      <c r="V129" s="25"/>
    </row>
    <row r="130" spans="1:22" ht="14.25" customHeight="1" x14ac:dyDescent="0.2">
      <c r="A130" s="8" t="s">
        <v>127</v>
      </c>
      <c r="B130" s="55">
        <v>127</v>
      </c>
      <c r="C130" s="79" t="s">
        <v>76</v>
      </c>
      <c r="D130" s="6" t="s">
        <v>77</v>
      </c>
      <c r="E130" s="6" t="s">
        <v>128</v>
      </c>
      <c r="F130" s="10">
        <v>17</v>
      </c>
      <c r="G130" s="7" t="s">
        <v>174</v>
      </c>
      <c r="H130" s="10">
        <v>3</v>
      </c>
      <c r="I130" s="10">
        <v>39</v>
      </c>
      <c r="J130" s="78" t="str">
        <f>VLOOKUP(I130,用途!$B$2:$C$48,2,1)</f>
        <v>(16)　イ</v>
      </c>
      <c r="K130" s="10">
        <v>0</v>
      </c>
      <c r="L130" s="10">
        <v>0</v>
      </c>
      <c r="M130" s="10">
        <v>0</v>
      </c>
      <c r="N130" s="6" t="s">
        <v>256</v>
      </c>
      <c r="O130" s="6">
        <v>0</v>
      </c>
      <c r="P130" s="10">
        <v>1</v>
      </c>
      <c r="Q130" s="6" t="s">
        <v>256</v>
      </c>
      <c r="R130" s="10">
        <v>1</v>
      </c>
      <c r="S130" s="10">
        <v>0</v>
      </c>
      <c r="T130" s="10">
        <v>0</v>
      </c>
      <c r="U130" s="10">
        <v>0</v>
      </c>
      <c r="V130" s="25"/>
    </row>
    <row r="131" spans="1:22" ht="14.25" customHeight="1" x14ac:dyDescent="0.2">
      <c r="A131" s="8" t="s">
        <v>127</v>
      </c>
      <c r="B131" s="55">
        <v>128</v>
      </c>
      <c r="C131" s="79" t="s">
        <v>76</v>
      </c>
      <c r="D131" s="6" t="s">
        <v>77</v>
      </c>
      <c r="E131" s="6" t="s">
        <v>128</v>
      </c>
      <c r="F131" s="10">
        <v>17</v>
      </c>
      <c r="G131" s="7" t="s">
        <v>174</v>
      </c>
      <c r="H131" s="10">
        <v>3</v>
      </c>
      <c r="I131" s="10">
        <v>39</v>
      </c>
      <c r="J131" s="78" t="str">
        <f>VLOOKUP(I131,用途!$B$2:$C$48,2,1)</f>
        <v>(16)　イ</v>
      </c>
      <c r="K131" s="10">
        <v>0</v>
      </c>
      <c r="L131" s="10">
        <v>0</v>
      </c>
      <c r="M131" s="10">
        <v>0</v>
      </c>
      <c r="N131" s="6" t="s">
        <v>256</v>
      </c>
      <c r="O131" s="6">
        <v>0</v>
      </c>
      <c r="P131" s="10">
        <v>1</v>
      </c>
      <c r="Q131" s="6" t="s">
        <v>256</v>
      </c>
      <c r="R131" s="10">
        <v>1</v>
      </c>
      <c r="S131" s="10">
        <v>0</v>
      </c>
      <c r="T131" s="10">
        <v>0</v>
      </c>
      <c r="U131" s="10">
        <v>0</v>
      </c>
      <c r="V131" s="25"/>
    </row>
    <row r="132" spans="1:22" ht="14.25" customHeight="1" x14ac:dyDescent="0.2">
      <c r="A132" s="8" t="s">
        <v>127</v>
      </c>
      <c r="B132" s="55">
        <v>129</v>
      </c>
      <c r="C132" s="79" t="s">
        <v>76</v>
      </c>
      <c r="D132" s="6" t="s">
        <v>77</v>
      </c>
      <c r="E132" s="6" t="s">
        <v>128</v>
      </c>
      <c r="F132" s="10">
        <v>17</v>
      </c>
      <c r="G132" s="7" t="s">
        <v>174</v>
      </c>
      <c r="H132" s="10">
        <v>3</v>
      </c>
      <c r="I132" s="10">
        <v>39</v>
      </c>
      <c r="J132" s="78" t="str">
        <f>VLOOKUP(I132,用途!$B$2:$C$48,2,1)</f>
        <v>(16)　イ</v>
      </c>
      <c r="K132" s="10">
        <v>0</v>
      </c>
      <c r="L132" s="10">
        <v>0</v>
      </c>
      <c r="M132" s="10">
        <v>0</v>
      </c>
      <c r="N132" s="6" t="s">
        <v>256</v>
      </c>
      <c r="O132" s="6">
        <v>0</v>
      </c>
      <c r="P132" s="10">
        <v>1</v>
      </c>
      <c r="Q132" s="6" t="s">
        <v>256</v>
      </c>
      <c r="R132" s="10">
        <v>1</v>
      </c>
      <c r="S132" s="10">
        <v>0</v>
      </c>
      <c r="T132" s="10">
        <v>0</v>
      </c>
      <c r="U132" s="10">
        <v>0</v>
      </c>
      <c r="V132" s="25"/>
    </row>
    <row r="133" spans="1:22" ht="14.25" customHeight="1" x14ac:dyDescent="0.2">
      <c r="A133" s="8" t="s">
        <v>127</v>
      </c>
      <c r="B133" s="55">
        <v>130</v>
      </c>
      <c r="C133" s="79" t="s">
        <v>76</v>
      </c>
      <c r="D133" s="6" t="s">
        <v>77</v>
      </c>
      <c r="E133" s="6" t="s">
        <v>128</v>
      </c>
      <c r="F133" s="10">
        <v>17</v>
      </c>
      <c r="G133" s="7" t="s">
        <v>174</v>
      </c>
      <c r="H133" s="10">
        <v>3</v>
      </c>
      <c r="I133" s="10">
        <v>39</v>
      </c>
      <c r="J133" s="78" t="str">
        <f>VLOOKUP(I133,用途!$B$2:$C$48,2,1)</f>
        <v>(16)　イ</v>
      </c>
      <c r="K133" s="10">
        <v>0</v>
      </c>
      <c r="L133" s="10">
        <v>0</v>
      </c>
      <c r="M133" s="10">
        <v>0</v>
      </c>
      <c r="N133" s="6" t="s">
        <v>256</v>
      </c>
      <c r="O133" s="6">
        <v>0</v>
      </c>
      <c r="P133" s="10">
        <v>1</v>
      </c>
      <c r="Q133" s="6" t="s">
        <v>256</v>
      </c>
      <c r="R133" s="10">
        <v>1</v>
      </c>
      <c r="S133" s="10">
        <v>0</v>
      </c>
      <c r="T133" s="10">
        <v>0</v>
      </c>
      <c r="U133" s="10">
        <v>0</v>
      </c>
      <c r="V133" s="25"/>
    </row>
    <row r="134" spans="1:22" ht="14.25" customHeight="1" x14ac:dyDescent="0.2">
      <c r="A134" s="8" t="s">
        <v>127</v>
      </c>
      <c r="B134" s="55">
        <v>131</v>
      </c>
      <c r="C134" s="79" t="s">
        <v>76</v>
      </c>
      <c r="D134" s="6" t="s">
        <v>77</v>
      </c>
      <c r="E134" s="6" t="s">
        <v>128</v>
      </c>
      <c r="F134" s="10">
        <v>17</v>
      </c>
      <c r="G134" s="7" t="s">
        <v>174</v>
      </c>
      <c r="H134" s="10">
        <v>3</v>
      </c>
      <c r="I134" s="10">
        <v>39</v>
      </c>
      <c r="J134" s="78" t="str">
        <f>VLOOKUP(I134,用途!$B$2:$C$48,2,1)</f>
        <v>(16)　イ</v>
      </c>
      <c r="K134" s="10">
        <v>0</v>
      </c>
      <c r="L134" s="10">
        <v>0</v>
      </c>
      <c r="M134" s="10">
        <v>0</v>
      </c>
      <c r="N134" s="6" t="s">
        <v>256</v>
      </c>
      <c r="O134" s="6">
        <v>0</v>
      </c>
      <c r="P134" s="10">
        <v>1</v>
      </c>
      <c r="Q134" s="6" t="s">
        <v>256</v>
      </c>
      <c r="R134" s="10">
        <v>1</v>
      </c>
      <c r="S134" s="10">
        <v>0</v>
      </c>
      <c r="T134" s="10">
        <v>0</v>
      </c>
      <c r="U134" s="10">
        <v>0</v>
      </c>
      <c r="V134" s="25"/>
    </row>
    <row r="135" spans="1:22" ht="14.25" customHeight="1" x14ac:dyDescent="0.2">
      <c r="A135" s="8" t="s">
        <v>127</v>
      </c>
      <c r="B135" s="55">
        <v>132</v>
      </c>
      <c r="C135" s="79" t="s">
        <v>76</v>
      </c>
      <c r="D135" s="6" t="s">
        <v>77</v>
      </c>
      <c r="E135" s="6" t="s">
        <v>128</v>
      </c>
      <c r="F135" s="10">
        <v>17</v>
      </c>
      <c r="G135" s="7" t="s">
        <v>174</v>
      </c>
      <c r="H135" s="10">
        <v>3</v>
      </c>
      <c r="I135" s="10">
        <v>39</v>
      </c>
      <c r="J135" s="78" t="str">
        <f>VLOOKUP(I135,用途!$B$2:$C$48,2,1)</f>
        <v>(16)　イ</v>
      </c>
      <c r="K135" s="10">
        <v>1</v>
      </c>
      <c r="L135" s="10">
        <v>0</v>
      </c>
      <c r="M135" s="10">
        <v>0</v>
      </c>
      <c r="N135" s="6" t="s">
        <v>256</v>
      </c>
      <c r="O135" s="6">
        <v>0</v>
      </c>
      <c r="P135" s="10">
        <v>1</v>
      </c>
      <c r="Q135" s="6" t="s">
        <v>256</v>
      </c>
      <c r="R135" s="10">
        <v>1</v>
      </c>
      <c r="S135" s="10">
        <v>0</v>
      </c>
      <c r="T135" s="10">
        <v>0</v>
      </c>
      <c r="U135" s="10">
        <v>0</v>
      </c>
      <c r="V135" s="25"/>
    </row>
    <row r="136" spans="1:22" ht="14.25" customHeight="1" x14ac:dyDescent="0.2">
      <c r="A136" s="8" t="s">
        <v>127</v>
      </c>
      <c r="B136" s="55">
        <v>133</v>
      </c>
      <c r="C136" s="79" t="s">
        <v>76</v>
      </c>
      <c r="D136" s="6" t="s">
        <v>77</v>
      </c>
      <c r="E136" s="6" t="s">
        <v>128</v>
      </c>
      <c r="F136" s="10">
        <v>17</v>
      </c>
      <c r="G136" s="7" t="s">
        <v>174</v>
      </c>
      <c r="H136" s="10">
        <v>3</v>
      </c>
      <c r="I136" s="10">
        <v>39</v>
      </c>
      <c r="J136" s="78" t="str">
        <f>VLOOKUP(I136,用途!$B$2:$C$48,2,1)</f>
        <v>(16)　イ</v>
      </c>
      <c r="K136" s="10">
        <v>0</v>
      </c>
      <c r="L136" s="10">
        <v>0</v>
      </c>
      <c r="M136" s="10">
        <v>0</v>
      </c>
      <c r="N136" s="6" t="s">
        <v>209</v>
      </c>
      <c r="O136" s="6">
        <v>0</v>
      </c>
      <c r="P136" s="10">
        <v>1</v>
      </c>
      <c r="Q136" s="6" t="s">
        <v>209</v>
      </c>
      <c r="R136" s="10">
        <v>1</v>
      </c>
      <c r="S136" s="10">
        <v>0</v>
      </c>
      <c r="T136" s="10">
        <v>0</v>
      </c>
      <c r="U136" s="10">
        <v>0</v>
      </c>
      <c r="V136" s="25"/>
    </row>
    <row r="137" spans="1:22" ht="14.25" customHeight="1" x14ac:dyDescent="0.2">
      <c r="A137" s="8" t="s">
        <v>127</v>
      </c>
      <c r="B137" s="55">
        <v>134</v>
      </c>
      <c r="C137" s="79" t="s">
        <v>76</v>
      </c>
      <c r="D137" s="6" t="s">
        <v>77</v>
      </c>
      <c r="E137" s="6" t="s">
        <v>128</v>
      </c>
      <c r="F137" s="10">
        <v>17</v>
      </c>
      <c r="G137" s="7" t="s">
        <v>174</v>
      </c>
      <c r="H137" s="10">
        <v>3</v>
      </c>
      <c r="I137" s="10">
        <v>39</v>
      </c>
      <c r="J137" s="78" t="str">
        <f>VLOOKUP(I137,用途!$B$2:$C$48,2,1)</f>
        <v>(16)　イ</v>
      </c>
      <c r="K137" s="10">
        <v>0</v>
      </c>
      <c r="L137" s="10">
        <v>0</v>
      </c>
      <c r="M137" s="10">
        <v>0</v>
      </c>
      <c r="N137" s="6" t="s">
        <v>209</v>
      </c>
      <c r="O137" s="6">
        <v>0</v>
      </c>
      <c r="P137" s="10">
        <v>1</v>
      </c>
      <c r="Q137" s="6" t="s">
        <v>209</v>
      </c>
      <c r="R137" s="10">
        <v>1</v>
      </c>
      <c r="S137" s="10">
        <v>0</v>
      </c>
      <c r="T137" s="10">
        <v>0</v>
      </c>
      <c r="U137" s="10">
        <v>0</v>
      </c>
      <c r="V137" s="25"/>
    </row>
    <row r="138" spans="1:22" ht="14.25" customHeight="1" x14ac:dyDescent="0.2">
      <c r="A138" s="8" t="s">
        <v>127</v>
      </c>
      <c r="B138" s="55">
        <v>135</v>
      </c>
      <c r="C138" s="79" t="s">
        <v>76</v>
      </c>
      <c r="D138" s="6" t="s">
        <v>77</v>
      </c>
      <c r="E138" s="6" t="s">
        <v>128</v>
      </c>
      <c r="F138" s="10">
        <v>17</v>
      </c>
      <c r="G138" s="7" t="s">
        <v>174</v>
      </c>
      <c r="H138" s="10">
        <v>3</v>
      </c>
      <c r="I138" s="10">
        <v>39</v>
      </c>
      <c r="J138" s="78" t="str">
        <f>VLOOKUP(I138,用途!$B$2:$C$48,2,1)</f>
        <v>(16)　イ</v>
      </c>
      <c r="K138" s="10">
        <v>1</v>
      </c>
      <c r="L138" s="10">
        <v>0</v>
      </c>
      <c r="M138" s="10">
        <v>0</v>
      </c>
      <c r="N138" s="6" t="s">
        <v>209</v>
      </c>
      <c r="O138" s="6">
        <v>0</v>
      </c>
      <c r="P138" s="10">
        <v>1</v>
      </c>
      <c r="Q138" s="6" t="s">
        <v>209</v>
      </c>
      <c r="R138" s="10">
        <v>1</v>
      </c>
      <c r="S138" s="10">
        <v>0</v>
      </c>
      <c r="T138" s="10">
        <v>0</v>
      </c>
      <c r="U138" s="10">
        <v>0</v>
      </c>
      <c r="V138" s="25"/>
    </row>
    <row r="139" spans="1:22" ht="14.25" customHeight="1" x14ac:dyDescent="0.2">
      <c r="A139" s="8" t="s">
        <v>127</v>
      </c>
      <c r="B139" s="55">
        <v>136</v>
      </c>
      <c r="C139" s="79" t="s">
        <v>76</v>
      </c>
      <c r="D139" s="6" t="s">
        <v>77</v>
      </c>
      <c r="E139" s="6" t="s">
        <v>128</v>
      </c>
      <c r="F139" s="10">
        <v>17</v>
      </c>
      <c r="G139" s="7" t="s">
        <v>174</v>
      </c>
      <c r="H139" s="10">
        <v>3</v>
      </c>
      <c r="I139" s="10">
        <v>39</v>
      </c>
      <c r="J139" s="78" t="str">
        <f>VLOOKUP(I139,用途!$B$2:$C$48,2,1)</f>
        <v>(16)　イ</v>
      </c>
      <c r="K139" s="10">
        <v>0</v>
      </c>
      <c r="L139" s="10">
        <v>0</v>
      </c>
      <c r="M139" s="10">
        <v>0</v>
      </c>
      <c r="N139" s="6" t="s">
        <v>257</v>
      </c>
      <c r="O139" s="6">
        <v>0</v>
      </c>
      <c r="P139" s="10">
        <v>1</v>
      </c>
      <c r="Q139" s="6" t="s">
        <v>257</v>
      </c>
      <c r="R139" s="10">
        <v>1</v>
      </c>
      <c r="S139" s="10">
        <v>0</v>
      </c>
      <c r="T139" s="10">
        <v>0</v>
      </c>
      <c r="U139" s="10">
        <v>0</v>
      </c>
      <c r="V139" s="25"/>
    </row>
    <row r="140" spans="1:22" ht="14.25" customHeight="1" x14ac:dyDescent="0.2">
      <c r="A140" s="8" t="s">
        <v>127</v>
      </c>
      <c r="B140" s="55">
        <v>137</v>
      </c>
      <c r="C140" s="79" t="s">
        <v>76</v>
      </c>
      <c r="D140" s="6" t="s">
        <v>77</v>
      </c>
      <c r="E140" s="6" t="s">
        <v>128</v>
      </c>
      <c r="F140" s="10">
        <v>17</v>
      </c>
      <c r="G140" s="7" t="s">
        <v>174</v>
      </c>
      <c r="H140" s="10">
        <v>3</v>
      </c>
      <c r="I140" s="10">
        <v>39</v>
      </c>
      <c r="J140" s="78" t="str">
        <f>VLOOKUP(I140,用途!$B$2:$C$48,2,1)</f>
        <v>(16)　イ</v>
      </c>
      <c r="K140" s="10">
        <v>0</v>
      </c>
      <c r="L140" s="10">
        <v>0</v>
      </c>
      <c r="M140" s="10">
        <v>0</v>
      </c>
      <c r="N140" s="6" t="s">
        <v>257</v>
      </c>
      <c r="O140" s="6">
        <v>0</v>
      </c>
      <c r="P140" s="10">
        <v>1</v>
      </c>
      <c r="Q140" s="6" t="s">
        <v>257</v>
      </c>
      <c r="R140" s="10">
        <v>1</v>
      </c>
      <c r="S140" s="10">
        <v>0</v>
      </c>
      <c r="T140" s="10">
        <v>0</v>
      </c>
      <c r="U140" s="10">
        <v>0</v>
      </c>
      <c r="V140" s="25"/>
    </row>
    <row r="141" spans="1:22" ht="14.25" customHeight="1" x14ac:dyDescent="0.2">
      <c r="A141" s="8" t="s">
        <v>127</v>
      </c>
      <c r="B141" s="55">
        <v>138</v>
      </c>
      <c r="C141" s="79" t="s">
        <v>76</v>
      </c>
      <c r="D141" s="6" t="s">
        <v>77</v>
      </c>
      <c r="E141" s="6" t="s">
        <v>128</v>
      </c>
      <c r="F141" s="10">
        <v>17</v>
      </c>
      <c r="G141" s="7" t="s">
        <v>174</v>
      </c>
      <c r="H141" s="10">
        <v>3</v>
      </c>
      <c r="I141" s="10">
        <v>39</v>
      </c>
      <c r="J141" s="78" t="str">
        <f>VLOOKUP(I141,用途!$B$2:$C$48,2,1)</f>
        <v>(16)　イ</v>
      </c>
      <c r="K141" s="10">
        <v>1</v>
      </c>
      <c r="L141" s="10">
        <v>0</v>
      </c>
      <c r="M141" s="10">
        <v>0</v>
      </c>
      <c r="N141" s="6" t="s">
        <v>257</v>
      </c>
      <c r="O141" s="6">
        <v>0</v>
      </c>
      <c r="P141" s="10">
        <v>1</v>
      </c>
      <c r="Q141" s="6" t="s">
        <v>257</v>
      </c>
      <c r="R141" s="10">
        <v>1</v>
      </c>
      <c r="S141" s="10">
        <v>0</v>
      </c>
      <c r="T141" s="10">
        <v>0</v>
      </c>
      <c r="U141" s="10">
        <v>0</v>
      </c>
      <c r="V141" s="25"/>
    </row>
    <row r="142" spans="1:22" ht="14.25" customHeight="1" x14ac:dyDescent="0.2">
      <c r="A142" s="8" t="s">
        <v>127</v>
      </c>
      <c r="B142" s="55">
        <v>139</v>
      </c>
      <c r="C142" s="79" t="s">
        <v>76</v>
      </c>
      <c r="D142" s="6" t="s">
        <v>77</v>
      </c>
      <c r="E142" s="6" t="s">
        <v>128</v>
      </c>
      <c r="F142" s="10">
        <v>17</v>
      </c>
      <c r="G142" s="7" t="s">
        <v>174</v>
      </c>
      <c r="H142" s="10">
        <v>3</v>
      </c>
      <c r="I142" s="10">
        <v>39</v>
      </c>
      <c r="J142" s="78" t="str">
        <f>VLOOKUP(I142,用途!$B$2:$C$48,2,1)</f>
        <v>(16)　イ</v>
      </c>
      <c r="K142" s="10">
        <v>2</v>
      </c>
      <c r="L142" s="10">
        <v>0</v>
      </c>
      <c r="M142" s="10">
        <v>0</v>
      </c>
      <c r="N142" s="6" t="s">
        <v>257</v>
      </c>
      <c r="O142" s="6">
        <v>0</v>
      </c>
      <c r="P142" s="10">
        <v>1</v>
      </c>
      <c r="Q142" s="6" t="s">
        <v>257</v>
      </c>
      <c r="R142" s="10">
        <v>1</v>
      </c>
      <c r="S142" s="10">
        <v>0</v>
      </c>
      <c r="T142" s="10">
        <v>0</v>
      </c>
      <c r="U142" s="10">
        <v>0</v>
      </c>
      <c r="V142" s="25"/>
    </row>
    <row r="143" spans="1:22" ht="14.25" customHeight="1" x14ac:dyDescent="0.2">
      <c r="A143" s="8" t="s">
        <v>127</v>
      </c>
      <c r="B143" s="55">
        <v>140</v>
      </c>
      <c r="C143" s="79" t="s">
        <v>76</v>
      </c>
      <c r="D143" s="6" t="s">
        <v>77</v>
      </c>
      <c r="E143" s="6" t="s">
        <v>128</v>
      </c>
      <c r="F143" s="10">
        <v>17</v>
      </c>
      <c r="G143" s="7" t="s">
        <v>174</v>
      </c>
      <c r="H143" s="10">
        <v>3</v>
      </c>
      <c r="I143" s="10">
        <v>39</v>
      </c>
      <c r="J143" s="78" t="str">
        <f>VLOOKUP(I143,用途!$B$2:$C$48,2,1)</f>
        <v>(16)　イ</v>
      </c>
      <c r="K143" s="10">
        <v>2</v>
      </c>
      <c r="L143" s="10">
        <v>0</v>
      </c>
      <c r="M143" s="10">
        <v>0</v>
      </c>
      <c r="N143" s="6" t="s">
        <v>257</v>
      </c>
      <c r="O143" s="6">
        <v>0</v>
      </c>
      <c r="P143" s="10">
        <v>1</v>
      </c>
      <c r="Q143" s="6" t="s">
        <v>257</v>
      </c>
      <c r="R143" s="10">
        <v>1</v>
      </c>
      <c r="S143" s="10">
        <v>0</v>
      </c>
      <c r="T143" s="10">
        <v>0</v>
      </c>
      <c r="U143" s="10">
        <v>0</v>
      </c>
      <c r="V143" s="25"/>
    </row>
    <row r="144" spans="1:22" ht="14.25" customHeight="1" x14ac:dyDescent="0.2">
      <c r="A144" s="8" t="s">
        <v>127</v>
      </c>
      <c r="B144" s="55">
        <v>141</v>
      </c>
      <c r="C144" s="79" t="s">
        <v>76</v>
      </c>
      <c r="D144" s="6" t="s">
        <v>77</v>
      </c>
      <c r="E144" s="6" t="s">
        <v>128</v>
      </c>
      <c r="F144" s="10">
        <v>17</v>
      </c>
      <c r="G144" s="7" t="s">
        <v>174</v>
      </c>
      <c r="H144" s="10">
        <v>3</v>
      </c>
      <c r="I144" s="10">
        <v>39</v>
      </c>
      <c r="J144" s="78" t="str">
        <f>VLOOKUP(I144,用途!$B$2:$C$48,2,1)</f>
        <v>(16)　イ</v>
      </c>
      <c r="K144" s="10">
        <v>2</v>
      </c>
      <c r="L144" s="10">
        <v>0</v>
      </c>
      <c r="M144" s="10">
        <v>0</v>
      </c>
      <c r="N144" s="6" t="s">
        <v>257</v>
      </c>
      <c r="O144" s="6">
        <v>0</v>
      </c>
      <c r="P144" s="10">
        <v>1</v>
      </c>
      <c r="Q144" s="6" t="s">
        <v>257</v>
      </c>
      <c r="R144" s="10">
        <v>1</v>
      </c>
      <c r="S144" s="10">
        <v>0</v>
      </c>
      <c r="T144" s="10">
        <v>0</v>
      </c>
      <c r="U144" s="10">
        <v>0</v>
      </c>
      <c r="V144" s="25"/>
    </row>
    <row r="145" spans="1:22" ht="14.25" customHeight="1" x14ac:dyDescent="0.2">
      <c r="A145" s="8" t="s">
        <v>127</v>
      </c>
      <c r="B145" s="55">
        <v>142</v>
      </c>
      <c r="C145" s="79" t="s">
        <v>76</v>
      </c>
      <c r="D145" s="6" t="s">
        <v>77</v>
      </c>
      <c r="E145" s="6" t="s">
        <v>128</v>
      </c>
      <c r="F145" s="10">
        <v>17</v>
      </c>
      <c r="G145" s="7" t="s">
        <v>174</v>
      </c>
      <c r="H145" s="10">
        <v>3</v>
      </c>
      <c r="I145" s="10">
        <v>39</v>
      </c>
      <c r="J145" s="78" t="str">
        <f>VLOOKUP(I145,用途!$B$2:$C$48,2,1)</f>
        <v>(16)　イ</v>
      </c>
      <c r="K145" s="10">
        <v>1</v>
      </c>
      <c r="L145" s="10">
        <v>0</v>
      </c>
      <c r="M145" s="10">
        <v>0</v>
      </c>
      <c r="N145" s="6" t="s">
        <v>257</v>
      </c>
      <c r="O145" s="6">
        <v>0</v>
      </c>
      <c r="P145" s="10">
        <v>1</v>
      </c>
      <c r="Q145" s="6" t="s">
        <v>257</v>
      </c>
      <c r="R145" s="10">
        <v>1</v>
      </c>
      <c r="S145" s="10">
        <v>0</v>
      </c>
      <c r="T145" s="10">
        <v>0</v>
      </c>
      <c r="U145" s="10">
        <v>0</v>
      </c>
      <c r="V145" s="25"/>
    </row>
    <row r="146" spans="1:22" ht="14.25" customHeight="1" x14ac:dyDescent="0.2">
      <c r="A146" s="8" t="s">
        <v>127</v>
      </c>
      <c r="B146" s="55">
        <v>143</v>
      </c>
      <c r="C146" s="79" t="s">
        <v>76</v>
      </c>
      <c r="D146" s="6" t="s">
        <v>77</v>
      </c>
      <c r="E146" s="6" t="s">
        <v>128</v>
      </c>
      <c r="F146" s="10">
        <v>17</v>
      </c>
      <c r="G146" s="7" t="s">
        <v>174</v>
      </c>
      <c r="H146" s="10">
        <v>3</v>
      </c>
      <c r="I146" s="10">
        <v>39</v>
      </c>
      <c r="J146" s="78" t="str">
        <f>VLOOKUP(I146,用途!$B$2:$C$48,2,1)</f>
        <v>(16)　イ</v>
      </c>
      <c r="K146" s="10">
        <v>0</v>
      </c>
      <c r="L146" s="10">
        <v>0</v>
      </c>
      <c r="M146" s="10">
        <v>0</v>
      </c>
      <c r="N146" s="6" t="s">
        <v>257</v>
      </c>
      <c r="O146" s="6">
        <v>0</v>
      </c>
      <c r="P146" s="10">
        <v>1</v>
      </c>
      <c r="Q146" s="6" t="s">
        <v>257</v>
      </c>
      <c r="R146" s="10">
        <v>1</v>
      </c>
      <c r="S146" s="10">
        <v>0</v>
      </c>
      <c r="T146" s="10">
        <v>0</v>
      </c>
      <c r="U146" s="10">
        <v>0</v>
      </c>
      <c r="V146" s="25"/>
    </row>
    <row r="147" spans="1:22" ht="14.25" customHeight="1" x14ac:dyDescent="0.2">
      <c r="A147" s="8" t="s">
        <v>127</v>
      </c>
      <c r="B147" s="55">
        <v>144</v>
      </c>
      <c r="C147" s="79" t="s">
        <v>76</v>
      </c>
      <c r="D147" s="6" t="s">
        <v>77</v>
      </c>
      <c r="E147" s="6" t="s">
        <v>128</v>
      </c>
      <c r="F147" s="10">
        <v>17</v>
      </c>
      <c r="G147" s="7" t="s">
        <v>174</v>
      </c>
      <c r="H147" s="10">
        <v>3</v>
      </c>
      <c r="I147" s="10">
        <v>39</v>
      </c>
      <c r="J147" s="78" t="str">
        <f>VLOOKUP(I147,用途!$B$2:$C$48,2,1)</f>
        <v>(16)　イ</v>
      </c>
      <c r="K147" s="10">
        <v>0</v>
      </c>
      <c r="L147" s="10">
        <v>0</v>
      </c>
      <c r="M147" s="10">
        <v>0</v>
      </c>
      <c r="N147" s="6" t="s">
        <v>257</v>
      </c>
      <c r="O147" s="6">
        <v>0</v>
      </c>
      <c r="P147" s="10">
        <v>1</v>
      </c>
      <c r="Q147" s="6" t="s">
        <v>257</v>
      </c>
      <c r="R147" s="10">
        <v>1</v>
      </c>
      <c r="S147" s="10">
        <v>0</v>
      </c>
      <c r="T147" s="10">
        <v>0</v>
      </c>
      <c r="U147" s="10">
        <v>0</v>
      </c>
      <c r="V147" s="25"/>
    </row>
    <row r="148" spans="1:22" ht="14.25" customHeight="1" x14ac:dyDescent="0.2">
      <c r="A148" s="8" t="s">
        <v>127</v>
      </c>
      <c r="B148" s="55">
        <v>145</v>
      </c>
      <c r="C148" s="79" t="s">
        <v>76</v>
      </c>
      <c r="D148" s="6" t="s">
        <v>77</v>
      </c>
      <c r="E148" s="6" t="s">
        <v>128</v>
      </c>
      <c r="F148" s="10">
        <v>17</v>
      </c>
      <c r="G148" s="7" t="s">
        <v>174</v>
      </c>
      <c r="H148" s="10">
        <v>3</v>
      </c>
      <c r="I148" s="10">
        <v>39</v>
      </c>
      <c r="J148" s="78" t="str">
        <f>VLOOKUP(I148,用途!$B$2:$C$48,2,1)</f>
        <v>(16)　イ</v>
      </c>
      <c r="K148" s="10">
        <v>1</v>
      </c>
      <c r="L148" s="10">
        <v>0</v>
      </c>
      <c r="M148" s="10">
        <v>0</v>
      </c>
      <c r="N148" s="6" t="s">
        <v>257</v>
      </c>
      <c r="O148" s="6">
        <v>0</v>
      </c>
      <c r="P148" s="10">
        <v>1</v>
      </c>
      <c r="Q148" s="6" t="s">
        <v>257</v>
      </c>
      <c r="R148" s="10">
        <v>1</v>
      </c>
      <c r="S148" s="10">
        <v>0</v>
      </c>
      <c r="T148" s="10">
        <v>0</v>
      </c>
      <c r="U148" s="10">
        <v>0</v>
      </c>
      <c r="V148" s="25"/>
    </row>
    <row r="149" spans="1:22" ht="14.25" customHeight="1" x14ac:dyDescent="0.2">
      <c r="A149" s="8" t="s">
        <v>127</v>
      </c>
      <c r="B149" s="55">
        <v>146</v>
      </c>
      <c r="C149" s="79" t="s">
        <v>76</v>
      </c>
      <c r="D149" s="6" t="s">
        <v>77</v>
      </c>
      <c r="E149" s="6" t="s">
        <v>128</v>
      </c>
      <c r="F149" s="10">
        <v>17</v>
      </c>
      <c r="G149" s="7" t="s">
        <v>174</v>
      </c>
      <c r="H149" s="10">
        <v>3</v>
      </c>
      <c r="I149" s="10">
        <v>39</v>
      </c>
      <c r="J149" s="78" t="str">
        <f>VLOOKUP(I149,用途!$B$2:$C$48,2,1)</f>
        <v>(16)　イ</v>
      </c>
      <c r="K149" s="10">
        <v>1</v>
      </c>
      <c r="L149" s="10">
        <v>0</v>
      </c>
      <c r="M149" s="10">
        <v>0</v>
      </c>
      <c r="N149" s="6" t="s">
        <v>257</v>
      </c>
      <c r="O149" s="6">
        <v>0</v>
      </c>
      <c r="P149" s="10">
        <v>1</v>
      </c>
      <c r="Q149" s="6" t="s">
        <v>257</v>
      </c>
      <c r="R149" s="10">
        <v>1</v>
      </c>
      <c r="S149" s="10">
        <v>0</v>
      </c>
      <c r="T149" s="10">
        <v>0</v>
      </c>
      <c r="U149" s="10">
        <v>0</v>
      </c>
      <c r="V149" s="25"/>
    </row>
    <row r="150" spans="1:22" ht="14.25" customHeight="1" x14ac:dyDescent="0.2">
      <c r="A150" s="8" t="s">
        <v>127</v>
      </c>
      <c r="B150" s="55">
        <v>147</v>
      </c>
      <c r="C150" s="79" t="s">
        <v>76</v>
      </c>
      <c r="D150" s="6" t="s">
        <v>77</v>
      </c>
      <c r="E150" s="6" t="s">
        <v>128</v>
      </c>
      <c r="F150" s="10">
        <v>17</v>
      </c>
      <c r="G150" s="7" t="s">
        <v>174</v>
      </c>
      <c r="H150" s="10">
        <v>3</v>
      </c>
      <c r="I150" s="10">
        <v>39</v>
      </c>
      <c r="J150" s="78" t="str">
        <f>VLOOKUP(I150,用途!$B$2:$C$48,2,1)</f>
        <v>(16)　イ</v>
      </c>
      <c r="K150" s="10">
        <v>2</v>
      </c>
      <c r="L150" s="10">
        <v>0</v>
      </c>
      <c r="M150" s="10">
        <v>0</v>
      </c>
      <c r="N150" s="6" t="s">
        <v>257</v>
      </c>
      <c r="O150" s="6">
        <v>0</v>
      </c>
      <c r="P150" s="10">
        <v>1</v>
      </c>
      <c r="Q150" s="6" t="s">
        <v>257</v>
      </c>
      <c r="R150" s="10">
        <v>1</v>
      </c>
      <c r="S150" s="10">
        <v>0</v>
      </c>
      <c r="T150" s="10">
        <v>0</v>
      </c>
      <c r="U150" s="10">
        <v>0</v>
      </c>
      <c r="V150" s="25"/>
    </row>
    <row r="151" spans="1:22" ht="14.25" customHeight="1" x14ac:dyDescent="0.2">
      <c r="A151" s="8" t="s">
        <v>127</v>
      </c>
      <c r="B151" s="55">
        <v>148</v>
      </c>
      <c r="C151" s="79" t="s">
        <v>76</v>
      </c>
      <c r="D151" s="6" t="s">
        <v>77</v>
      </c>
      <c r="E151" s="6" t="s">
        <v>128</v>
      </c>
      <c r="F151" s="10">
        <v>17</v>
      </c>
      <c r="G151" s="7" t="s">
        <v>174</v>
      </c>
      <c r="H151" s="10">
        <v>3</v>
      </c>
      <c r="I151" s="10">
        <v>39</v>
      </c>
      <c r="J151" s="78" t="str">
        <f>VLOOKUP(I151,用途!$B$2:$C$48,2,1)</f>
        <v>(16)　イ</v>
      </c>
      <c r="K151" s="10">
        <v>2</v>
      </c>
      <c r="L151" s="10">
        <v>0</v>
      </c>
      <c r="M151" s="10">
        <v>0</v>
      </c>
      <c r="N151" s="6" t="s">
        <v>258</v>
      </c>
      <c r="O151" s="6">
        <v>0</v>
      </c>
      <c r="P151" s="10">
        <v>1</v>
      </c>
      <c r="Q151" s="6" t="s">
        <v>258</v>
      </c>
      <c r="R151" s="10">
        <v>1</v>
      </c>
      <c r="S151" s="10">
        <v>0</v>
      </c>
      <c r="T151" s="10">
        <v>0</v>
      </c>
      <c r="U151" s="10">
        <v>0</v>
      </c>
      <c r="V151" s="25"/>
    </row>
    <row r="152" spans="1:22" ht="14.25" customHeight="1" x14ac:dyDescent="0.2">
      <c r="A152" s="8" t="s">
        <v>127</v>
      </c>
      <c r="B152" s="55">
        <v>149</v>
      </c>
      <c r="C152" s="79" t="s">
        <v>76</v>
      </c>
      <c r="D152" s="6" t="s">
        <v>77</v>
      </c>
      <c r="E152" s="6" t="s">
        <v>128</v>
      </c>
      <c r="F152" s="10">
        <v>17</v>
      </c>
      <c r="G152" s="7" t="s">
        <v>174</v>
      </c>
      <c r="H152" s="10">
        <v>3</v>
      </c>
      <c r="I152" s="10">
        <v>39</v>
      </c>
      <c r="J152" s="78" t="str">
        <f>VLOOKUP(I152,用途!$B$2:$C$48,2,1)</f>
        <v>(16)　イ</v>
      </c>
      <c r="K152" s="10">
        <v>0</v>
      </c>
      <c r="L152" s="10">
        <v>0</v>
      </c>
      <c r="M152" s="10">
        <v>0</v>
      </c>
      <c r="N152" s="6" t="s">
        <v>258</v>
      </c>
      <c r="O152" s="6">
        <v>0</v>
      </c>
      <c r="P152" s="10">
        <v>1</v>
      </c>
      <c r="Q152" s="6" t="s">
        <v>258</v>
      </c>
      <c r="R152" s="10">
        <v>1</v>
      </c>
      <c r="S152" s="10">
        <v>0</v>
      </c>
      <c r="T152" s="10">
        <v>0</v>
      </c>
      <c r="U152" s="10">
        <v>0</v>
      </c>
      <c r="V152" s="25"/>
    </row>
    <row r="153" spans="1:22" ht="14.25" customHeight="1" x14ac:dyDescent="0.2">
      <c r="A153" s="8" t="s">
        <v>127</v>
      </c>
      <c r="B153" s="55">
        <v>150</v>
      </c>
      <c r="C153" s="79" t="s">
        <v>76</v>
      </c>
      <c r="D153" s="6" t="s">
        <v>77</v>
      </c>
      <c r="E153" s="6" t="s">
        <v>128</v>
      </c>
      <c r="F153" s="10">
        <v>17</v>
      </c>
      <c r="G153" s="7" t="s">
        <v>174</v>
      </c>
      <c r="H153" s="10">
        <v>3</v>
      </c>
      <c r="I153" s="10">
        <v>41</v>
      </c>
      <c r="J153" s="78" t="str">
        <f>VLOOKUP(I153,用途!$B$2:$C$48,2,1)</f>
        <v>(16)　ロ</v>
      </c>
      <c r="K153" s="10">
        <v>0</v>
      </c>
      <c r="L153" s="10">
        <v>0</v>
      </c>
      <c r="M153" s="10">
        <v>0</v>
      </c>
      <c r="N153" s="6" t="s">
        <v>258</v>
      </c>
      <c r="O153" s="6">
        <v>0</v>
      </c>
      <c r="P153" s="10">
        <v>1</v>
      </c>
      <c r="Q153" s="6" t="s">
        <v>258</v>
      </c>
      <c r="R153" s="10">
        <v>1</v>
      </c>
      <c r="S153" s="10">
        <v>0</v>
      </c>
      <c r="T153" s="10">
        <v>0</v>
      </c>
      <c r="U153" s="10">
        <v>0</v>
      </c>
      <c r="V153" s="25"/>
    </row>
    <row r="154" spans="1:22" ht="14.25" customHeight="1" x14ac:dyDescent="0.2">
      <c r="A154" s="8" t="s">
        <v>127</v>
      </c>
      <c r="B154" s="55">
        <v>151</v>
      </c>
      <c r="C154" s="79" t="s">
        <v>76</v>
      </c>
      <c r="D154" s="6" t="s">
        <v>77</v>
      </c>
      <c r="E154" s="6" t="s">
        <v>128</v>
      </c>
      <c r="F154" s="10">
        <v>30</v>
      </c>
      <c r="G154" s="7" t="s">
        <v>175</v>
      </c>
      <c r="H154" s="10">
        <v>2</v>
      </c>
      <c r="I154" s="10">
        <v>39</v>
      </c>
      <c r="J154" s="78" t="str">
        <f>VLOOKUP(I154,用途!$B$2:$C$48,2,1)</f>
        <v>(16)　イ</v>
      </c>
      <c r="K154" s="10">
        <v>0</v>
      </c>
      <c r="L154" s="10">
        <v>22</v>
      </c>
      <c r="M154" s="10">
        <v>0</v>
      </c>
      <c r="N154" s="6" t="s">
        <v>259</v>
      </c>
      <c r="O154" s="6">
        <v>0</v>
      </c>
      <c r="P154" s="10">
        <v>1</v>
      </c>
      <c r="Q154" s="6" t="s">
        <v>212</v>
      </c>
      <c r="R154" s="10">
        <v>1</v>
      </c>
      <c r="S154" s="10">
        <v>0</v>
      </c>
      <c r="T154" s="10">
        <v>0</v>
      </c>
      <c r="U154" s="10">
        <v>0</v>
      </c>
      <c r="V154" s="25"/>
    </row>
    <row r="155" spans="1:22" ht="14.25" customHeight="1" x14ac:dyDescent="0.2">
      <c r="A155" s="8" t="s">
        <v>127</v>
      </c>
      <c r="B155" s="55">
        <v>152</v>
      </c>
      <c r="C155" s="79" t="s">
        <v>76</v>
      </c>
      <c r="D155" s="6" t="s">
        <v>77</v>
      </c>
      <c r="E155" s="6" t="s">
        <v>128</v>
      </c>
      <c r="F155" s="10">
        <v>17</v>
      </c>
      <c r="G155" s="7" t="s">
        <v>174</v>
      </c>
      <c r="H155" s="10">
        <v>3</v>
      </c>
      <c r="I155" s="10">
        <v>39</v>
      </c>
      <c r="J155" s="78" t="str">
        <f>VLOOKUP(I155,用途!$B$2:$C$48,2,1)</f>
        <v>(16)　イ</v>
      </c>
      <c r="K155" s="10">
        <v>1</v>
      </c>
      <c r="L155" s="10">
        <v>0</v>
      </c>
      <c r="M155" s="10">
        <v>0</v>
      </c>
      <c r="N155" s="6" t="s">
        <v>260</v>
      </c>
      <c r="O155" s="6">
        <v>0</v>
      </c>
      <c r="P155" s="10">
        <v>1</v>
      </c>
      <c r="Q155" s="6" t="s">
        <v>260</v>
      </c>
      <c r="R155" s="10">
        <v>1</v>
      </c>
      <c r="S155" s="10">
        <v>0</v>
      </c>
      <c r="T155" s="10">
        <v>0</v>
      </c>
      <c r="U155" s="10">
        <v>0</v>
      </c>
      <c r="V155" s="25"/>
    </row>
    <row r="156" spans="1:22" ht="14.25" customHeight="1" x14ac:dyDescent="0.2">
      <c r="A156" s="8" t="s">
        <v>127</v>
      </c>
      <c r="B156" s="55">
        <v>153</v>
      </c>
      <c r="C156" s="79" t="s">
        <v>76</v>
      </c>
      <c r="D156" s="6" t="s">
        <v>77</v>
      </c>
      <c r="E156" s="6" t="s">
        <v>128</v>
      </c>
      <c r="F156" s="10">
        <v>17</v>
      </c>
      <c r="G156" s="7" t="s">
        <v>174</v>
      </c>
      <c r="H156" s="10">
        <v>3</v>
      </c>
      <c r="I156" s="10">
        <v>39</v>
      </c>
      <c r="J156" s="78" t="str">
        <f>VLOOKUP(I156,用途!$B$2:$C$48,2,1)</f>
        <v>(16)　イ</v>
      </c>
      <c r="K156" s="10">
        <v>1</v>
      </c>
      <c r="L156" s="10">
        <v>0</v>
      </c>
      <c r="M156" s="10">
        <v>0</v>
      </c>
      <c r="N156" s="6" t="s">
        <v>261</v>
      </c>
      <c r="O156" s="6">
        <v>0</v>
      </c>
      <c r="P156" s="10">
        <v>1</v>
      </c>
      <c r="Q156" s="6" t="s">
        <v>261</v>
      </c>
      <c r="R156" s="10">
        <v>1</v>
      </c>
      <c r="S156" s="10">
        <v>0</v>
      </c>
      <c r="T156" s="10">
        <v>0</v>
      </c>
      <c r="U156" s="10">
        <v>0</v>
      </c>
      <c r="V156" s="25"/>
    </row>
    <row r="157" spans="1:22" ht="14.25" customHeight="1" x14ac:dyDescent="0.2">
      <c r="A157" s="8" t="s">
        <v>127</v>
      </c>
      <c r="B157" s="55">
        <v>154</v>
      </c>
      <c r="C157" s="79" t="s">
        <v>76</v>
      </c>
      <c r="D157" s="6" t="s">
        <v>77</v>
      </c>
      <c r="E157" s="6" t="s">
        <v>128</v>
      </c>
      <c r="F157" s="10">
        <v>17</v>
      </c>
      <c r="G157" s="7" t="s">
        <v>174</v>
      </c>
      <c r="H157" s="10">
        <v>3</v>
      </c>
      <c r="I157" s="10">
        <v>39</v>
      </c>
      <c r="J157" s="78" t="str">
        <f>VLOOKUP(I157,用途!$B$2:$C$48,2,1)</f>
        <v>(16)　イ</v>
      </c>
      <c r="K157" s="10">
        <v>0</v>
      </c>
      <c r="L157" s="10">
        <v>0</v>
      </c>
      <c r="M157" s="10">
        <v>0</v>
      </c>
      <c r="N157" s="6" t="s">
        <v>262</v>
      </c>
      <c r="O157" s="6">
        <v>0</v>
      </c>
      <c r="P157" s="10">
        <v>1</v>
      </c>
      <c r="Q157" s="6" t="s">
        <v>262</v>
      </c>
      <c r="R157" s="10">
        <v>1</v>
      </c>
      <c r="S157" s="10">
        <v>0</v>
      </c>
      <c r="T157" s="10">
        <v>0</v>
      </c>
      <c r="U157" s="10">
        <v>0</v>
      </c>
      <c r="V157" s="25"/>
    </row>
    <row r="158" spans="1:22" ht="14.25" customHeight="1" x14ac:dyDescent="0.2">
      <c r="A158" s="8" t="s">
        <v>127</v>
      </c>
      <c r="B158" s="55">
        <v>155</v>
      </c>
      <c r="C158" s="79" t="s">
        <v>76</v>
      </c>
      <c r="D158" s="6" t="s">
        <v>77</v>
      </c>
      <c r="E158" s="6" t="s">
        <v>128</v>
      </c>
      <c r="F158" s="10">
        <v>17</v>
      </c>
      <c r="G158" s="7" t="s">
        <v>174</v>
      </c>
      <c r="H158" s="10">
        <v>3</v>
      </c>
      <c r="I158" s="10">
        <v>16</v>
      </c>
      <c r="J158" s="78" t="str">
        <f>VLOOKUP(I158,用途!$B$2:$C$48,2,1)</f>
        <v>(3)　ロ</v>
      </c>
      <c r="K158" s="10">
        <v>0</v>
      </c>
      <c r="L158" s="10">
        <v>0</v>
      </c>
      <c r="M158" s="10">
        <v>0</v>
      </c>
      <c r="N158" s="6" t="s">
        <v>263</v>
      </c>
      <c r="O158" s="6">
        <v>0</v>
      </c>
      <c r="P158" s="10">
        <v>1</v>
      </c>
      <c r="Q158" s="6" t="s">
        <v>263</v>
      </c>
      <c r="R158" s="10">
        <v>1</v>
      </c>
      <c r="S158" s="10">
        <v>0</v>
      </c>
      <c r="T158" s="10">
        <v>0</v>
      </c>
      <c r="U158" s="10">
        <v>0</v>
      </c>
      <c r="V158" s="25"/>
    </row>
    <row r="159" spans="1:22" ht="14.25" customHeight="1" x14ac:dyDescent="0.2">
      <c r="A159" s="8" t="s">
        <v>127</v>
      </c>
      <c r="B159" s="55">
        <v>156</v>
      </c>
      <c r="C159" s="79" t="s">
        <v>76</v>
      </c>
      <c r="D159" s="6" t="s">
        <v>77</v>
      </c>
      <c r="E159" s="6" t="s">
        <v>128</v>
      </c>
      <c r="F159" s="10">
        <v>17</v>
      </c>
      <c r="G159" s="7" t="s">
        <v>174</v>
      </c>
      <c r="H159" s="10">
        <v>3</v>
      </c>
      <c r="I159" s="10">
        <v>41</v>
      </c>
      <c r="J159" s="78" t="str">
        <f>VLOOKUP(I159,用途!$B$2:$C$48,2,1)</f>
        <v>(16)　ロ</v>
      </c>
      <c r="K159" s="10">
        <v>0</v>
      </c>
      <c r="L159" s="10">
        <v>0</v>
      </c>
      <c r="M159" s="10">
        <v>0</v>
      </c>
      <c r="N159" s="6" t="s">
        <v>263</v>
      </c>
      <c r="O159" s="6">
        <v>0</v>
      </c>
      <c r="P159" s="10">
        <v>1</v>
      </c>
      <c r="Q159" s="6" t="s">
        <v>263</v>
      </c>
      <c r="R159" s="10">
        <v>1</v>
      </c>
      <c r="S159" s="10">
        <v>0</v>
      </c>
      <c r="T159" s="10">
        <v>0</v>
      </c>
      <c r="U159" s="10">
        <v>0</v>
      </c>
      <c r="V159" s="25"/>
    </row>
    <row r="160" spans="1:22" ht="14.25" customHeight="1" x14ac:dyDescent="0.2">
      <c r="A160" s="8" t="s">
        <v>127</v>
      </c>
      <c r="B160" s="55">
        <v>157</v>
      </c>
      <c r="C160" s="79" t="s">
        <v>76</v>
      </c>
      <c r="D160" s="6" t="s">
        <v>77</v>
      </c>
      <c r="E160" s="6" t="s">
        <v>128</v>
      </c>
      <c r="F160" s="10">
        <v>17</v>
      </c>
      <c r="G160" s="7" t="s">
        <v>174</v>
      </c>
      <c r="H160" s="10">
        <v>3</v>
      </c>
      <c r="I160" s="10">
        <v>16</v>
      </c>
      <c r="J160" s="78" t="str">
        <f>VLOOKUP(I160,用途!$B$2:$C$48,2,1)</f>
        <v>(3)　ロ</v>
      </c>
      <c r="K160" s="10">
        <v>0</v>
      </c>
      <c r="L160" s="10">
        <v>0</v>
      </c>
      <c r="M160" s="10">
        <v>0</v>
      </c>
      <c r="N160" s="6" t="s">
        <v>264</v>
      </c>
      <c r="O160" s="6">
        <v>0</v>
      </c>
      <c r="P160" s="10">
        <v>1</v>
      </c>
      <c r="Q160" s="6" t="s">
        <v>264</v>
      </c>
      <c r="R160" s="10">
        <v>1</v>
      </c>
      <c r="S160" s="10">
        <v>0</v>
      </c>
      <c r="T160" s="10">
        <v>0</v>
      </c>
      <c r="U160" s="10">
        <v>0</v>
      </c>
      <c r="V160" s="25"/>
    </row>
    <row r="161" spans="1:22" ht="14.25" customHeight="1" x14ac:dyDescent="0.2">
      <c r="A161" s="8" t="s">
        <v>127</v>
      </c>
      <c r="B161" s="55">
        <v>158</v>
      </c>
      <c r="C161" s="79" t="s">
        <v>76</v>
      </c>
      <c r="D161" s="6" t="s">
        <v>77</v>
      </c>
      <c r="E161" s="6" t="s">
        <v>128</v>
      </c>
      <c r="F161" s="10">
        <v>30</v>
      </c>
      <c r="G161" s="7" t="s">
        <v>175</v>
      </c>
      <c r="H161" s="10">
        <v>2</v>
      </c>
      <c r="I161" s="10">
        <v>39</v>
      </c>
      <c r="J161" s="78" t="str">
        <f>VLOOKUP(I161,用途!$B$2:$C$48,2,1)</f>
        <v>(16)　イ</v>
      </c>
      <c r="K161" s="10">
        <v>0</v>
      </c>
      <c r="L161" s="10">
        <v>27</v>
      </c>
      <c r="M161" s="10">
        <v>0</v>
      </c>
      <c r="N161" s="6" t="s">
        <v>198</v>
      </c>
      <c r="O161" s="6">
        <v>0</v>
      </c>
      <c r="P161" s="10">
        <v>1</v>
      </c>
      <c r="Q161" s="6" t="s">
        <v>265</v>
      </c>
      <c r="R161" s="10">
        <v>4</v>
      </c>
      <c r="S161" s="10">
        <v>0</v>
      </c>
      <c r="T161" s="10">
        <v>0</v>
      </c>
      <c r="U161" s="10">
        <v>0</v>
      </c>
      <c r="V161" s="25"/>
    </row>
    <row r="162" spans="1:22" ht="14.25" customHeight="1" x14ac:dyDescent="0.2">
      <c r="A162" s="8" t="s">
        <v>127</v>
      </c>
      <c r="B162" s="55">
        <v>159</v>
      </c>
      <c r="C162" s="79" t="s">
        <v>76</v>
      </c>
      <c r="D162" s="6" t="s">
        <v>77</v>
      </c>
      <c r="E162" s="6" t="s">
        <v>128</v>
      </c>
      <c r="F162" s="10">
        <v>30</v>
      </c>
      <c r="G162" s="7" t="s">
        <v>175</v>
      </c>
      <c r="H162" s="10">
        <v>2</v>
      </c>
      <c r="I162" s="10">
        <v>39</v>
      </c>
      <c r="J162" s="78" t="str">
        <f>VLOOKUP(I162,用途!$B$2:$C$48,2,1)</f>
        <v>(16)　イ</v>
      </c>
      <c r="K162" s="10">
        <v>0</v>
      </c>
      <c r="L162" s="10">
        <v>22</v>
      </c>
      <c r="M162" s="10">
        <v>0</v>
      </c>
      <c r="N162" s="6" t="s">
        <v>198</v>
      </c>
      <c r="O162" s="6">
        <v>0</v>
      </c>
      <c r="P162" s="10">
        <v>1</v>
      </c>
      <c r="Q162" s="6" t="s">
        <v>265</v>
      </c>
      <c r="R162" s="10">
        <v>4</v>
      </c>
      <c r="S162" s="10">
        <v>0</v>
      </c>
      <c r="T162" s="10">
        <v>0</v>
      </c>
      <c r="U162" s="10">
        <v>0</v>
      </c>
      <c r="V162" s="25"/>
    </row>
    <row r="163" spans="1:22" ht="14.25" customHeight="1" x14ac:dyDescent="0.2">
      <c r="A163" s="8" t="s">
        <v>127</v>
      </c>
      <c r="B163" s="55">
        <v>160</v>
      </c>
      <c r="C163" s="79" t="s">
        <v>76</v>
      </c>
      <c r="D163" s="6" t="s">
        <v>77</v>
      </c>
      <c r="E163" s="6" t="s">
        <v>128</v>
      </c>
      <c r="F163" s="10">
        <v>28</v>
      </c>
      <c r="G163" s="7" t="s">
        <v>372</v>
      </c>
      <c r="H163" s="10">
        <v>2</v>
      </c>
      <c r="I163" s="10">
        <v>39</v>
      </c>
      <c r="J163" s="78" t="str">
        <f>VLOOKUP(I163,用途!$B$2:$C$48,2,1)</f>
        <v>(16)　イ</v>
      </c>
      <c r="K163" s="10">
        <v>0</v>
      </c>
      <c r="L163" s="10">
        <v>0</v>
      </c>
      <c r="M163" s="10">
        <v>0</v>
      </c>
      <c r="N163" s="6" t="s">
        <v>198</v>
      </c>
      <c r="O163" s="6">
        <v>0</v>
      </c>
      <c r="P163" s="10">
        <v>1</v>
      </c>
      <c r="Q163" s="6" t="s">
        <v>265</v>
      </c>
      <c r="R163" s="10">
        <v>1</v>
      </c>
      <c r="S163" s="10">
        <v>0</v>
      </c>
      <c r="T163" s="10">
        <v>0</v>
      </c>
      <c r="U163" s="10">
        <v>0</v>
      </c>
      <c r="V163" s="25"/>
    </row>
    <row r="164" spans="1:22" ht="14.25" customHeight="1" x14ac:dyDescent="0.2">
      <c r="A164" s="8" t="s">
        <v>127</v>
      </c>
      <c r="B164" s="55">
        <v>161</v>
      </c>
      <c r="C164" s="79" t="s">
        <v>76</v>
      </c>
      <c r="D164" s="6" t="s">
        <v>77</v>
      </c>
      <c r="E164" s="6" t="s">
        <v>128</v>
      </c>
      <c r="F164" s="10">
        <v>28</v>
      </c>
      <c r="G164" s="7" t="s">
        <v>372</v>
      </c>
      <c r="H164" s="10">
        <v>2</v>
      </c>
      <c r="I164" s="10">
        <v>39</v>
      </c>
      <c r="J164" s="78" t="str">
        <f>VLOOKUP(I164,用途!$B$2:$C$48,2,1)</f>
        <v>(16)　イ</v>
      </c>
      <c r="K164" s="10">
        <v>0</v>
      </c>
      <c r="L164" s="10">
        <v>0</v>
      </c>
      <c r="M164" s="10">
        <v>0</v>
      </c>
      <c r="N164" s="6" t="s">
        <v>198</v>
      </c>
      <c r="O164" s="6">
        <v>0</v>
      </c>
      <c r="P164" s="10">
        <v>1</v>
      </c>
      <c r="Q164" s="6" t="s">
        <v>265</v>
      </c>
      <c r="R164" s="10">
        <v>1</v>
      </c>
      <c r="S164" s="10">
        <v>0</v>
      </c>
      <c r="T164" s="10">
        <v>0</v>
      </c>
      <c r="U164" s="10">
        <v>0</v>
      </c>
      <c r="V164" s="25"/>
    </row>
    <row r="165" spans="1:22" ht="14.25" customHeight="1" x14ac:dyDescent="0.2">
      <c r="A165" s="8" t="s">
        <v>127</v>
      </c>
      <c r="B165" s="55">
        <v>162</v>
      </c>
      <c r="C165" s="79" t="s">
        <v>76</v>
      </c>
      <c r="D165" s="6" t="s">
        <v>77</v>
      </c>
      <c r="E165" s="6" t="s">
        <v>128</v>
      </c>
      <c r="F165" s="10">
        <v>20</v>
      </c>
      <c r="G165" s="7" t="s">
        <v>178</v>
      </c>
      <c r="H165" s="10">
        <v>2</v>
      </c>
      <c r="I165" s="10">
        <v>39</v>
      </c>
      <c r="J165" s="78" t="str">
        <f>VLOOKUP(I165,用途!$B$2:$C$48,2,1)</f>
        <v>(16)　イ</v>
      </c>
      <c r="K165" s="10">
        <v>0</v>
      </c>
      <c r="L165" s="10">
        <v>0</v>
      </c>
      <c r="M165" s="10">
        <v>0</v>
      </c>
      <c r="N165" s="6" t="s">
        <v>198</v>
      </c>
      <c r="O165" s="6">
        <v>0</v>
      </c>
      <c r="P165" s="10">
        <v>1</v>
      </c>
      <c r="Q165" s="6" t="s">
        <v>265</v>
      </c>
      <c r="R165" s="10">
        <v>1</v>
      </c>
      <c r="S165" s="10">
        <v>0</v>
      </c>
      <c r="T165" s="10">
        <v>0</v>
      </c>
      <c r="U165" s="10">
        <v>0</v>
      </c>
      <c r="V165" s="25"/>
    </row>
    <row r="166" spans="1:22" ht="14.25" customHeight="1" x14ac:dyDescent="0.2">
      <c r="A166" s="8" t="s">
        <v>127</v>
      </c>
      <c r="B166" s="55">
        <v>163</v>
      </c>
      <c r="C166" s="79" t="s">
        <v>76</v>
      </c>
      <c r="D166" s="6" t="s">
        <v>77</v>
      </c>
      <c r="E166" s="6" t="s">
        <v>128</v>
      </c>
      <c r="F166" s="10">
        <v>21</v>
      </c>
      <c r="G166" s="7" t="s">
        <v>177</v>
      </c>
      <c r="H166" s="10">
        <v>2</v>
      </c>
      <c r="I166" s="10">
        <v>39</v>
      </c>
      <c r="J166" s="78" t="str">
        <f>VLOOKUP(I166,用途!$B$2:$C$48,2,1)</f>
        <v>(16)　イ</v>
      </c>
      <c r="K166" s="10">
        <v>0</v>
      </c>
      <c r="L166" s="10">
        <v>0</v>
      </c>
      <c r="M166" s="10">
        <v>1</v>
      </c>
      <c r="N166" s="6" t="s">
        <v>198</v>
      </c>
      <c r="O166" s="6">
        <v>0</v>
      </c>
      <c r="P166" s="10">
        <v>1</v>
      </c>
      <c r="Q166" s="6" t="s">
        <v>265</v>
      </c>
      <c r="R166" s="10">
        <v>1</v>
      </c>
      <c r="S166" s="10">
        <v>0</v>
      </c>
      <c r="T166" s="10">
        <v>0</v>
      </c>
      <c r="U166" s="10">
        <v>0</v>
      </c>
      <c r="V166" s="25"/>
    </row>
    <row r="167" spans="1:22" ht="14.25" customHeight="1" x14ac:dyDescent="0.2">
      <c r="A167" s="8" t="s">
        <v>127</v>
      </c>
      <c r="B167" s="55">
        <v>164</v>
      </c>
      <c r="C167" s="79" t="s">
        <v>76</v>
      </c>
      <c r="D167" s="6" t="s">
        <v>77</v>
      </c>
      <c r="E167" s="6" t="s">
        <v>128</v>
      </c>
      <c r="F167" s="10">
        <v>17</v>
      </c>
      <c r="G167" s="7" t="s">
        <v>174</v>
      </c>
      <c r="H167" s="10">
        <v>3</v>
      </c>
      <c r="I167" s="10">
        <v>39</v>
      </c>
      <c r="J167" s="78" t="str">
        <f>VLOOKUP(I167,用途!$B$2:$C$48,2,1)</f>
        <v>(16)　イ</v>
      </c>
      <c r="K167" s="10">
        <v>0</v>
      </c>
      <c r="L167" s="10">
        <v>0</v>
      </c>
      <c r="M167" s="10">
        <v>0</v>
      </c>
      <c r="N167" s="6" t="s">
        <v>266</v>
      </c>
      <c r="O167" s="6">
        <v>0</v>
      </c>
      <c r="P167" s="10">
        <v>1</v>
      </c>
      <c r="Q167" s="6" t="s">
        <v>266</v>
      </c>
      <c r="R167" s="10">
        <v>1</v>
      </c>
      <c r="S167" s="10">
        <v>0</v>
      </c>
      <c r="T167" s="10">
        <v>0</v>
      </c>
      <c r="U167" s="10">
        <v>0</v>
      </c>
      <c r="V167" s="25"/>
    </row>
    <row r="168" spans="1:22" ht="14.25" customHeight="1" x14ac:dyDescent="0.2">
      <c r="A168" s="8" t="s">
        <v>127</v>
      </c>
      <c r="B168" s="55">
        <v>165</v>
      </c>
      <c r="C168" s="79" t="s">
        <v>76</v>
      </c>
      <c r="D168" s="6" t="s">
        <v>77</v>
      </c>
      <c r="E168" s="6" t="s">
        <v>128</v>
      </c>
      <c r="F168" s="10">
        <v>17</v>
      </c>
      <c r="G168" s="7" t="s">
        <v>174</v>
      </c>
      <c r="H168" s="10">
        <v>3</v>
      </c>
      <c r="I168" s="10">
        <v>39</v>
      </c>
      <c r="J168" s="78" t="str">
        <f>VLOOKUP(I168,用途!$B$2:$C$48,2,1)</f>
        <v>(16)　イ</v>
      </c>
      <c r="K168" s="10">
        <v>0</v>
      </c>
      <c r="L168" s="10">
        <v>0</v>
      </c>
      <c r="M168" s="10">
        <v>0</v>
      </c>
      <c r="N168" s="6" t="s">
        <v>266</v>
      </c>
      <c r="O168" s="6">
        <v>0</v>
      </c>
      <c r="P168" s="10">
        <v>1</v>
      </c>
      <c r="Q168" s="6" t="s">
        <v>266</v>
      </c>
      <c r="R168" s="10">
        <v>1</v>
      </c>
      <c r="S168" s="10">
        <v>0</v>
      </c>
      <c r="T168" s="10">
        <v>0</v>
      </c>
      <c r="U168" s="10">
        <v>0</v>
      </c>
      <c r="V168" s="25"/>
    </row>
    <row r="169" spans="1:22" ht="14.25" customHeight="1" x14ac:dyDescent="0.2">
      <c r="A169" s="8" t="s">
        <v>127</v>
      </c>
      <c r="B169" s="55">
        <v>166</v>
      </c>
      <c r="C169" s="79" t="s">
        <v>76</v>
      </c>
      <c r="D169" s="6" t="s">
        <v>77</v>
      </c>
      <c r="E169" s="6" t="s">
        <v>128</v>
      </c>
      <c r="F169" s="10">
        <v>17</v>
      </c>
      <c r="G169" s="7" t="s">
        <v>174</v>
      </c>
      <c r="H169" s="10">
        <v>3</v>
      </c>
      <c r="I169" s="10">
        <v>39</v>
      </c>
      <c r="J169" s="78" t="str">
        <f>VLOOKUP(I169,用途!$B$2:$C$48,2,1)</f>
        <v>(16)　イ</v>
      </c>
      <c r="K169" s="10">
        <v>2</v>
      </c>
      <c r="L169" s="10">
        <v>0</v>
      </c>
      <c r="M169" s="10">
        <v>0</v>
      </c>
      <c r="N169" s="6" t="s">
        <v>267</v>
      </c>
      <c r="O169" s="6">
        <v>0</v>
      </c>
      <c r="P169" s="10">
        <v>1</v>
      </c>
      <c r="Q169" s="6" t="s">
        <v>267</v>
      </c>
      <c r="R169" s="10">
        <v>1</v>
      </c>
      <c r="S169" s="10">
        <v>0</v>
      </c>
      <c r="T169" s="10">
        <v>0</v>
      </c>
      <c r="U169" s="10">
        <v>0</v>
      </c>
      <c r="V169" s="25"/>
    </row>
    <row r="170" spans="1:22" ht="14.25" customHeight="1" x14ac:dyDescent="0.2">
      <c r="A170" s="8" t="s">
        <v>127</v>
      </c>
      <c r="B170" s="55">
        <v>167</v>
      </c>
      <c r="C170" s="79" t="s">
        <v>76</v>
      </c>
      <c r="D170" s="6" t="s">
        <v>77</v>
      </c>
      <c r="E170" s="6" t="s">
        <v>128</v>
      </c>
      <c r="F170" s="10">
        <v>17</v>
      </c>
      <c r="G170" s="7" t="s">
        <v>174</v>
      </c>
      <c r="H170" s="10">
        <v>3</v>
      </c>
      <c r="I170" s="10">
        <v>39</v>
      </c>
      <c r="J170" s="78" t="str">
        <f>VLOOKUP(I170,用途!$B$2:$C$48,2,1)</f>
        <v>(16)　イ</v>
      </c>
      <c r="K170" s="10">
        <v>2</v>
      </c>
      <c r="L170" s="10">
        <v>0</v>
      </c>
      <c r="M170" s="10">
        <v>0</v>
      </c>
      <c r="N170" s="6" t="s">
        <v>268</v>
      </c>
      <c r="O170" s="6">
        <v>0</v>
      </c>
      <c r="P170" s="10">
        <v>1</v>
      </c>
      <c r="Q170" s="6" t="s">
        <v>268</v>
      </c>
      <c r="R170" s="10">
        <v>1</v>
      </c>
      <c r="S170" s="10">
        <v>0</v>
      </c>
      <c r="T170" s="10">
        <v>0</v>
      </c>
      <c r="U170" s="10">
        <v>0</v>
      </c>
      <c r="V170" s="25"/>
    </row>
    <row r="171" spans="1:22" ht="14.25" customHeight="1" x14ac:dyDescent="0.2">
      <c r="A171" s="8" t="s">
        <v>127</v>
      </c>
      <c r="B171" s="55">
        <v>168</v>
      </c>
      <c r="C171" s="79" t="s">
        <v>76</v>
      </c>
      <c r="D171" s="6" t="s">
        <v>77</v>
      </c>
      <c r="E171" s="6" t="s">
        <v>128</v>
      </c>
      <c r="F171" s="10">
        <v>30</v>
      </c>
      <c r="G171" s="7" t="s">
        <v>175</v>
      </c>
      <c r="H171" s="10">
        <v>2</v>
      </c>
      <c r="I171" s="10">
        <v>39</v>
      </c>
      <c r="J171" s="78" t="str">
        <f>VLOOKUP(I171,用途!$B$2:$C$48,2,1)</f>
        <v>(16)　イ</v>
      </c>
      <c r="K171" s="10">
        <v>0</v>
      </c>
      <c r="L171" s="10">
        <v>22</v>
      </c>
      <c r="M171" s="10">
        <v>0</v>
      </c>
      <c r="N171" s="6" t="s">
        <v>203</v>
      </c>
      <c r="O171" s="6">
        <v>0</v>
      </c>
      <c r="P171" s="10">
        <v>1</v>
      </c>
      <c r="Q171" s="6" t="s">
        <v>265</v>
      </c>
      <c r="R171" s="10">
        <v>1</v>
      </c>
      <c r="S171" s="10">
        <v>0</v>
      </c>
      <c r="T171" s="10">
        <v>0</v>
      </c>
      <c r="U171" s="10">
        <v>0</v>
      </c>
      <c r="V171" s="25"/>
    </row>
    <row r="172" spans="1:22" ht="14.25" customHeight="1" x14ac:dyDescent="0.2">
      <c r="A172" s="8" t="s">
        <v>127</v>
      </c>
      <c r="B172" s="55">
        <v>169</v>
      </c>
      <c r="C172" s="79" t="s">
        <v>76</v>
      </c>
      <c r="D172" s="6" t="s">
        <v>77</v>
      </c>
      <c r="E172" s="6" t="s">
        <v>128</v>
      </c>
      <c r="F172" s="10">
        <v>17</v>
      </c>
      <c r="G172" s="7" t="s">
        <v>174</v>
      </c>
      <c r="H172" s="10">
        <v>3</v>
      </c>
      <c r="I172" s="10">
        <v>39</v>
      </c>
      <c r="J172" s="78" t="str">
        <f>VLOOKUP(I172,用途!$B$2:$C$48,2,1)</f>
        <v>(16)　イ</v>
      </c>
      <c r="K172" s="10">
        <v>2</v>
      </c>
      <c r="L172" s="10">
        <v>0</v>
      </c>
      <c r="M172" s="10">
        <v>0</v>
      </c>
      <c r="N172" s="6" t="s">
        <v>269</v>
      </c>
      <c r="O172" s="6">
        <v>0</v>
      </c>
      <c r="P172" s="10">
        <v>1</v>
      </c>
      <c r="Q172" s="6" t="s">
        <v>269</v>
      </c>
      <c r="R172" s="10">
        <v>1</v>
      </c>
      <c r="S172" s="10">
        <v>0</v>
      </c>
      <c r="T172" s="10">
        <v>0</v>
      </c>
      <c r="U172" s="10">
        <v>0</v>
      </c>
      <c r="V172" s="25"/>
    </row>
    <row r="173" spans="1:22" ht="14.25" customHeight="1" x14ac:dyDescent="0.2">
      <c r="A173" s="8" t="s">
        <v>127</v>
      </c>
      <c r="B173" s="55">
        <v>170</v>
      </c>
      <c r="C173" s="79" t="s">
        <v>76</v>
      </c>
      <c r="D173" s="6" t="s">
        <v>77</v>
      </c>
      <c r="E173" s="6" t="s">
        <v>128</v>
      </c>
      <c r="F173" s="10">
        <v>17</v>
      </c>
      <c r="G173" s="7" t="s">
        <v>174</v>
      </c>
      <c r="H173" s="10">
        <v>3</v>
      </c>
      <c r="I173" s="10">
        <v>39</v>
      </c>
      <c r="J173" s="78" t="str">
        <f>VLOOKUP(I173,用途!$B$2:$C$48,2,1)</f>
        <v>(16)　イ</v>
      </c>
      <c r="K173" s="10">
        <v>2</v>
      </c>
      <c r="L173" s="10">
        <v>0</v>
      </c>
      <c r="M173" s="10">
        <v>0</v>
      </c>
      <c r="N173" s="6" t="s">
        <v>269</v>
      </c>
      <c r="O173" s="6">
        <v>0</v>
      </c>
      <c r="P173" s="10">
        <v>1</v>
      </c>
      <c r="Q173" s="6" t="s">
        <v>269</v>
      </c>
      <c r="R173" s="10">
        <v>1</v>
      </c>
      <c r="S173" s="10">
        <v>0</v>
      </c>
      <c r="T173" s="10">
        <v>0</v>
      </c>
      <c r="U173" s="10">
        <v>0</v>
      </c>
      <c r="V173" s="25"/>
    </row>
    <row r="174" spans="1:22" ht="14.25" customHeight="1" x14ac:dyDescent="0.2">
      <c r="A174" s="8" t="s">
        <v>127</v>
      </c>
      <c r="B174" s="55">
        <v>171</v>
      </c>
      <c r="C174" s="79" t="s">
        <v>76</v>
      </c>
      <c r="D174" s="6" t="s">
        <v>77</v>
      </c>
      <c r="E174" s="6" t="s">
        <v>128</v>
      </c>
      <c r="F174" s="10">
        <v>17</v>
      </c>
      <c r="G174" s="7" t="s">
        <v>174</v>
      </c>
      <c r="H174" s="10">
        <v>3</v>
      </c>
      <c r="I174" s="10">
        <v>39</v>
      </c>
      <c r="J174" s="78" t="str">
        <f>VLOOKUP(I174,用途!$B$2:$C$48,2,1)</f>
        <v>(16)　イ</v>
      </c>
      <c r="K174" s="10">
        <v>2</v>
      </c>
      <c r="L174" s="10">
        <v>0</v>
      </c>
      <c r="M174" s="10">
        <v>0</v>
      </c>
      <c r="N174" s="6" t="s">
        <v>269</v>
      </c>
      <c r="O174" s="6">
        <v>0</v>
      </c>
      <c r="P174" s="10">
        <v>1</v>
      </c>
      <c r="Q174" s="6" t="s">
        <v>269</v>
      </c>
      <c r="R174" s="10">
        <v>1</v>
      </c>
      <c r="S174" s="10">
        <v>0</v>
      </c>
      <c r="T174" s="10">
        <v>0</v>
      </c>
      <c r="U174" s="10">
        <v>0</v>
      </c>
      <c r="V174" s="25"/>
    </row>
    <row r="175" spans="1:22" ht="14.25" customHeight="1" x14ac:dyDescent="0.2">
      <c r="A175" s="8" t="s">
        <v>127</v>
      </c>
      <c r="B175" s="55">
        <v>172</v>
      </c>
      <c r="C175" s="79" t="s">
        <v>76</v>
      </c>
      <c r="D175" s="6" t="s">
        <v>77</v>
      </c>
      <c r="E175" s="6" t="s">
        <v>128</v>
      </c>
      <c r="F175" s="10">
        <v>17</v>
      </c>
      <c r="G175" s="7" t="s">
        <v>174</v>
      </c>
      <c r="H175" s="10">
        <v>3</v>
      </c>
      <c r="I175" s="10">
        <v>39</v>
      </c>
      <c r="J175" s="78" t="str">
        <f>VLOOKUP(I175,用途!$B$2:$C$48,2,1)</f>
        <v>(16)　イ</v>
      </c>
      <c r="K175" s="10">
        <v>1</v>
      </c>
      <c r="L175" s="10">
        <v>0</v>
      </c>
      <c r="M175" s="10">
        <v>0</v>
      </c>
      <c r="N175" s="6" t="s">
        <v>270</v>
      </c>
      <c r="O175" s="6">
        <v>0</v>
      </c>
      <c r="P175" s="10">
        <v>1</v>
      </c>
      <c r="Q175" s="6" t="s">
        <v>270</v>
      </c>
      <c r="R175" s="10">
        <v>1</v>
      </c>
      <c r="S175" s="10">
        <v>0</v>
      </c>
      <c r="T175" s="10">
        <v>0</v>
      </c>
      <c r="U175" s="10">
        <v>0</v>
      </c>
      <c r="V175" s="25"/>
    </row>
    <row r="176" spans="1:22" ht="14.25" customHeight="1" x14ac:dyDescent="0.2">
      <c r="A176" s="8" t="s">
        <v>127</v>
      </c>
      <c r="B176" s="55">
        <v>173</v>
      </c>
      <c r="C176" s="79" t="s">
        <v>76</v>
      </c>
      <c r="D176" s="6" t="s">
        <v>77</v>
      </c>
      <c r="E176" s="6" t="s">
        <v>128</v>
      </c>
      <c r="F176" s="10">
        <v>17</v>
      </c>
      <c r="G176" s="7" t="s">
        <v>174</v>
      </c>
      <c r="H176" s="10">
        <v>3</v>
      </c>
      <c r="I176" s="10">
        <v>39</v>
      </c>
      <c r="J176" s="78" t="str">
        <f>VLOOKUP(I176,用途!$B$2:$C$48,2,1)</f>
        <v>(16)　イ</v>
      </c>
      <c r="K176" s="10">
        <v>1</v>
      </c>
      <c r="L176" s="10">
        <v>0</v>
      </c>
      <c r="M176" s="10">
        <v>0</v>
      </c>
      <c r="N176" s="6" t="s">
        <v>216</v>
      </c>
      <c r="O176" s="6">
        <v>0</v>
      </c>
      <c r="P176" s="10">
        <v>1</v>
      </c>
      <c r="Q176" s="6" t="s">
        <v>216</v>
      </c>
      <c r="R176" s="10">
        <v>1</v>
      </c>
      <c r="S176" s="10">
        <v>0</v>
      </c>
      <c r="T176" s="10">
        <v>0</v>
      </c>
      <c r="U176" s="10">
        <v>0</v>
      </c>
      <c r="V176" s="25"/>
    </row>
    <row r="177" spans="1:22" ht="14.25" customHeight="1" x14ac:dyDescent="0.2">
      <c r="A177" s="8" t="s">
        <v>127</v>
      </c>
      <c r="B177" s="55">
        <v>174</v>
      </c>
      <c r="C177" s="79" t="s">
        <v>76</v>
      </c>
      <c r="D177" s="6" t="s">
        <v>77</v>
      </c>
      <c r="E177" s="6" t="s">
        <v>128</v>
      </c>
      <c r="F177" s="10">
        <v>17</v>
      </c>
      <c r="G177" s="7" t="s">
        <v>174</v>
      </c>
      <c r="H177" s="10">
        <v>3</v>
      </c>
      <c r="I177" s="10">
        <v>39</v>
      </c>
      <c r="J177" s="78" t="str">
        <f>VLOOKUP(I177,用途!$B$2:$C$48,2,1)</f>
        <v>(16)　イ</v>
      </c>
      <c r="K177" s="10">
        <v>2</v>
      </c>
      <c r="L177" s="10">
        <v>0</v>
      </c>
      <c r="M177" s="10">
        <v>0</v>
      </c>
      <c r="N177" s="6" t="s">
        <v>216</v>
      </c>
      <c r="O177" s="6">
        <v>0</v>
      </c>
      <c r="P177" s="10">
        <v>1</v>
      </c>
      <c r="Q177" s="6" t="s">
        <v>216</v>
      </c>
      <c r="R177" s="10">
        <v>1</v>
      </c>
      <c r="S177" s="10">
        <v>0</v>
      </c>
      <c r="T177" s="10">
        <v>0</v>
      </c>
      <c r="U177" s="10">
        <v>0</v>
      </c>
      <c r="V177" s="25"/>
    </row>
    <row r="178" spans="1:22" ht="14.25" customHeight="1" x14ac:dyDescent="0.2">
      <c r="A178" s="8" t="s">
        <v>127</v>
      </c>
      <c r="B178" s="55">
        <v>175</v>
      </c>
      <c r="C178" s="79" t="s">
        <v>76</v>
      </c>
      <c r="D178" s="6" t="s">
        <v>77</v>
      </c>
      <c r="E178" s="6" t="s">
        <v>128</v>
      </c>
      <c r="F178" s="10">
        <v>17</v>
      </c>
      <c r="G178" s="7" t="s">
        <v>174</v>
      </c>
      <c r="H178" s="10">
        <v>3</v>
      </c>
      <c r="I178" s="10">
        <v>39</v>
      </c>
      <c r="J178" s="78" t="str">
        <f>VLOOKUP(I178,用途!$B$2:$C$48,2,1)</f>
        <v>(16)　イ</v>
      </c>
      <c r="K178" s="10">
        <v>2</v>
      </c>
      <c r="L178" s="10">
        <v>0</v>
      </c>
      <c r="M178" s="10">
        <v>0</v>
      </c>
      <c r="N178" s="6" t="s">
        <v>220</v>
      </c>
      <c r="O178" s="6">
        <v>0</v>
      </c>
      <c r="P178" s="10">
        <v>1</v>
      </c>
      <c r="Q178" s="6" t="s">
        <v>220</v>
      </c>
      <c r="R178" s="10">
        <v>1</v>
      </c>
      <c r="S178" s="10">
        <v>0</v>
      </c>
      <c r="T178" s="10">
        <v>0</v>
      </c>
      <c r="U178" s="10">
        <v>0</v>
      </c>
      <c r="V178" s="25"/>
    </row>
    <row r="179" spans="1:22" ht="14.25" customHeight="1" x14ac:dyDescent="0.2">
      <c r="A179" s="8" t="s">
        <v>127</v>
      </c>
      <c r="B179" s="55">
        <v>176</v>
      </c>
      <c r="C179" s="79" t="s">
        <v>76</v>
      </c>
      <c r="D179" s="6" t="s">
        <v>77</v>
      </c>
      <c r="E179" s="6" t="s">
        <v>128</v>
      </c>
      <c r="F179" s="10">
        <v>17</v>
      </c>
      <c r="G179" s="7" t="s">
        <v>174</v>
      </c>
      <c r="H179" s="10">
        <v>3</v>
      </c>
      <c r="I179" s="10">
        <v>39</v>
      </c>
      <c r="J179" s="78" t="str">
        <f>VLOOKUP(I179,用途!$B$2:$C$48,2,1)</f>
        <v>(16)　イ</v>
      </c>
      <c r="K179" s="10">
        <v>0</v>
      </c>
      <c r="L179" s="10">
        <v>0</v>
      </c>
      <c r="M179" s="10">
        <v>0</v>
      </c>
      <c r="N179" s="6" t="s">
        <v>220</v>
      </c>
      <c r="O179" s="6">
        <v>0</v>
      </c>
      <c r="P179" s="10">
        <v>1</v>
      </c>
      <c r="Q179" s="6" t="s">
        <v>220</v>
      </c>
      <c r="R179" s="10">
        <v>1</v>
      </c>
      <c r="S179" s="10">
        <v>0</v>
      </c>
      <c r="T179" s="10">
        <v>0</v>
      </c>
      <c r="U179" s="10">
        <v>0</v>
      </c>
      <c r="V179" s="25"/>
    </row>
    <row r="180" spans="1:22" ht="14.25" customHeight="1" x14ac:dyDescent="0.2">
      <c r="A180" s="8" t="s">
        <v>127</v>
      </c>
      <c r="B180" s="55">
        <v>177</v>
      </c>
      <c r="C180" s="79" t="s">
        <v>76</v>
      </c>
      <c r="D180" s="6" t="s">
        <v>77</v>
      </c>
      <c r="E180" s="6" t="s">
        <v>128</v>
      </c>
      <c r="F180" s="10">
        <v>17</v>
      </c>
      <c r="G180" s="7" t="s">
        <v>174</v>
      </c>
      <c r="H180" s="10">
        <v>3</v>
      </c>
      <c r="I180" s="10">
        <v>39</v>
      </c>
      <c r="J180" s="78" t="str">
        <f>VLOOKUP(I180,用途!$B$2:$C$48,2,1)</f>
        <v>(16)　イ</v>
      </c>
      <c r="K180" s="10">
        <v>0</v>
      </c>
      <c r="L180" s="10">
        <v>0</v>
      </c>
      <c r="M180" s="10">
        <v>0</v>
      </c>
      <c r="N180" s="6" t="s">
        <v>271</v>
      </c>
      <c r="O180" s="6">
        <v>0</v>
      </c>
      <c r="P180" s="10">
        <v>1</v>
      </c>
      <c r="Q180" s="6" t="s">
        <v>271</v>
      </c>
      <c r="R180" s="10">
        <v>1</v>
      </c>
      <c r="S180" s="10">
        <v>0</v>
      </c>
      <c r="T180" s="10">
        <v>0</v>
      </c>
      <c r="U180" s="10">
        <v>0</v>
      </c>
      <c r="V180" s="25"/>
    </row>
    <row r="181" spans="1:22" ht="14.25" customHeight="1" x14ac:dyDescent="0.2">
      <c r="A181" s="8" t="s">
        <v>127</v>
      </c>
      <c r="B181" s="55">
        <v>178</v>
      </c>
      <c r="C181" s="79" t="s">
        <v>76</v>
      </c>
      <c r="D181" s="6" t="s">
        <v>77</v>
      </c>
      <c r="E181" s="6" t="s">
        <v>128</v>
      </c>
      <c r="F181" s="10">
        <v>17</v>
      </c>
      <c r="G181" s="7" t="s">
        <v>174</v>
      </c>
      <c r="H181" s="10">
        <v>3</v>
      </c>
      <c r="I181" s="10">
        <v>39</v>
      </c>
      <c r="J181" s="78" t="str">
        <f>VLOOKUP(I181,用途!$B$2:$C$48,2,1)</f>
        <v>(16)　イ</v>
      </c>
      <c r="K181" s="10">
        <v>0</v>
      </c>
      <c r="L181" s="10">
        <v>0</v>
      </c>
      <c r="M181" s="10">
        <v>0</v>
      </c>
      <c r="N181" s="6" t="s">
        <v>272</v>
      </c>
      <c r="O181" s="6">
        <v>0</v>
      </c>
      <c r="P181" s="10">
        <v>1</v>
      </c>
      <c r="Q181" s="6" t="s">
        <v>272</v>
      </c>
      <c r="R181" s="10">
        <v>1</v>
      </c>
      <c r="S181" s="10">
        <v>0</v>
      </c>
      <c r="T181" s="10">
        <v>0</v>
      </c>
      <c r="U181" s="10">
        <v>0</v>
      </c>
      <c r="V181" s="25"/>
    </row>
    <row r="182" spans="1:22" ht="14.25" customHeight="1" x14ac:dyDescent="0.2">
      <c r="A182" s="8" t="s">
        <v>127</v>
      </c>
      <c r="B182" s="55">
        <v>179</v>
      </c>
      <c r="C182" s="79" t="s">
        <v>76</v>
      </c>
      <c r="D182" s="6" t="s">
        <v>77</v>
      </c>
      <c r="E182" s="6" t="s">
        <v>128</v>
      </c>
      <c r="F182" s="10">
        <v>17</v>
      </c>
      <c r="G182" s="7" t="s">
        <v>174</v>
      </c>
      <c r="H182" s="10">
        <v>3</v>
      </c>
      <c r="I182" s="10">
        <v>39</v>
      </c>
      <c r="J182" s="78" t="str">
        <f>VLOOKUP(I182,用途!$B$2:$C$48,2,1)</f>
        <v>(16)　イ</v>
      </c>
      <c r="K182" s="10">
        <v>0</v>
      </c>
      <c r="L182" s="10">
        <v>0</v>
      </c>
      <c r="M182" s="10">
        <v>0</v>
      </c>
      <c r="N182" s="6" t="s">
        <v>237</v>
      </c>
      <c r="O182" s="6">
        <v>0</v>
      </c>
      <c r="P182" s="10">
        <v>1</v>
      </c>
      <c r="Q182" s="6" t="s">
        <v>237</v>
      </c>
      <c r="R182" s="10">
        <v>1</v>
      </c>
      <c r="S182" s="10">
        <v>0</v>
      </c>
      <c r="T182" s="10">
        <v>0</v>
      </c>
      <c r="U182" s="10">
        <v>0</v>
      </c>
      <c r="V182" s="25"/>
    </row>
    <row r="183" spans="1:22" ht="14.25" customHeight="1" x14ac:dyDescent="0.2">
      <c r="A183" s="8" t="s">
        <v>127</v>
      </c>
      <c r="B183" s="55">
        <v>180</v>
      </c>
      <c r="C183" s="79" t="s">
        <v>76</v>
      </c>
      <c r="D183" s="6" t="s">
        <v>77</v>
      </c>
      <c r="E183" s="6" t="s">
        <v>128</v>
      </c>
      <c r="F183" s="10">
        <v>17</v>
      </c>
      <c r="G183" s="7" t="s">
        <v>174</v>
      </c>
      <c r="H183" s="10">
        <v>3</v>
      </c>
      <c r="I183" s="10">
        <v>39</v>
      </c>
      <c r="J183" s="78" t="str">
        <f>VLOOKUP(I183,用途!$B$2:$C$48,2,1)</f>
        <v>(16)　イ</v>
      </c>
      <c r="K183" s="10">
        <v>0</v>
      </c>
      <c r="L183" s="10">
        <v>0</v>
      </c>
      <c r="M183" s="10">
        <v>0</v>
      </c>
      <c r="N183" s="6" t="s">
        <v>237</v>
      </c>
      <c r="O183" s="6">
        <v>0</v>
      </c>
      <c r="P183" s="10">
        <v>1</v>
      </c>
      <c r="Q183" s="6" t="s">
        <v>237</v>
      </c>
      <c r="R183" s="10">
        <v>1</v>
      </c>
      <c r="S183" s="10">
        <v>0</v>
      </c>
      <c r="T183" s="10">
        <v>0</v>
      </c>
      <c r="U183" s="10">
        <v>0</v>
      </c>
      <c r="V183" s="25"/>
    </row>
    <row r="184" spans="1:22" ht="14.25" customHeight="1" x14ac:dyDescent="0.2">
      <c r="A184" s="8" t="s">
        <v>127</v>
      </c>
      <c r="B184" s="55">
        <v>181</v>
      </c>
      <c r="C184" s="79" t="s">
        <v>76</v>
      </c>
      <c r="D184" s="6" t="s">
        <v>77</v>
      </c>
      <c r="E184" s="6" t="s">
        <v>128</v>
      </c>
      <c r="F184" s="10">
        <v>17</v>
      </c>
      <c r="G184" s="7" t="s">
        <v>174</v>
      </c>
      <c r="H184" s="10">
        <v>3</v>
      </c>
      <c r="I184" s="10">
        <v>39</v>
      </c>
      <c r="J184" s="78" t="str">
        <f>VLOOKUP(I184,用途!$B$2:$C$48,2,1)</f>
        <v>(16)　イ</v>
      </c>
      <c r="K184" s="10">
        <v>0</v>
      </c>
      <c r="L184" s="10">
        <v>0</v>
      </c>
      <c r="M184" s="10">
        <v>0</v>
      </c>
      <c r="N184" s="6" t="s">
        <v>237</v>
      </c>
      <c r="O184" s="6">
        <v>0</v>
      </c>
      <c r="P184" s="10">
        <v>1</v>
      </c>
      <c r="Q184" s="6" t="s">
        <v>237</v>
      </c>
      <c r="R184" s="10">
        <v>1</v>
      </c>
      <c r="S184" s="10">
        <v>0</v>
      </c>
      <c r="T184" s="10">
        <v>0</v>
      </c>
      <c r="U184" s="10">
        <v>0</v>
      </c>
      <c r="V184" s="25"/>
    </row>
    <row r="185" spans="1:22" ht="14.25" customHeight="1" x14ac:dyDescent="0.2">
      <c r="A185" s="8" t="s">
        <v>127</v>
      </c>
      <c r="B185" s="55">
        <v>182</v>
      </c>
      <c r="C185" s="79" t="s">
        <v>76</v>
      </c>
      <c r="D185" s="6" t="s">
        <v>77</v>
      </c>
      <c r="E185" s="6" t="s">
        <v>128</v>
      </c>
      <c r="F185" s="10">
        <v>17</v>
      </c>
      <c r="G185" s="7" t="s">
        <v>174</v>
      </c>
      <c r="H185" s="10">
        <v>3</v>
      </c>
      <c r="I185" s="10">
        <v>39</v>
      </c>
      <c r="J185" s="78" t="str">
        <f>VLOOKUP(I185,用途!$B$2:$C$48,2,1)</f>
        <v>(16)　イ</v>
      </c>
      <c r="K185" s="10">
        <v>0</v>
      </c>
      <c r="L185" s="10">
        <v>0</v>
      </c>
      <c r="M185" s="10">
        <v>0</v>
      </c>
      <c r="N185" s="6" t="s">
        <v>237</v>
      </c>
      <c r="O185" s="6">
        <v>0</v>
      </c>
      <c r="P185" s="10">
        <v>1</v>
      </c>
      <c r="Q185" s="6" t="s">
        <v>237</v>
      </c>
      <c r="R185" s="10">
        <v>1</v>
      </c>
      <c r="S185" s="10">
        <v>0</v>
      </c>
      <c r="T185" s="10">
        <v>0</v>
      </c>
      <c r="U185" s="10">
        <v>0</v>
      </c>
      <c r="V185" s="25"/>
    </row>
    <row r="186" spans="1:22" ht="14.25" customHeight="1" x14ac:dyDescent="0.2">
      <c r="A186" s="8" t="s">
        <v>127</v>
      </c>
      <c r="B186" s="55">
        <v>183</v>
      </c>
      <c r="C186" s="79" t="s">
        <v>76</v>
      </c>
      <c r="D186" s="6" t="s">
        <v>77</v>
      </c>
      <c r="E186" s="6" t="s">
        <v>128</v>
      </c>
      <c r="F186" s="10">
        <v>17</v>
      </c>
      <c r="G186" s="7" t="s">
        <v>174</v>
      </c>
      <c r="H186" s="10">
        <v>3</v>
      </c>
      <c r="I186" s="10">
        <v>39</v>
      </c>
      <c r="J186" s="78" t="str">
        <f>VLOOKUP(I186,用途!$B$2:$C$48,2,1)</f>
        <v>(16)　イ</v>
      </c>
      <c r="K186" s="10">
        <v>1</v>
      </c>
      <c r="L186" s="10">
        <v>0</v>
      </c>
      <c r="M186" s="10">
        <v>0</v>
      </c>
      <c r="N186" s="6" t="s">
        <v>237</v>
      </c>
      <c r="O186" s="6">
        <v>0</v>
      </c>
      <c r="P186" s="10">
        <v>1</v>
      </c>
      <c r="Q186" s="6" t="s">
        <v>237</v>
      </c>
      <c r="R186" s="10">
        <v>1</v>
      </c>
      <c r="S186" s="10">
        <v>0</v>
      </c>
      <c r="T186" s="10">
        <v>0</v>
      </c>
      <c r="U186" s="10">
        <v>0</v>
      </c>
      <c r="V186" s="25"/>
    </row>
    <row r="187" spans="1:22" ht="14.25" customHeight="1" x14ac:dyDescent="0.2">
      <c r="A187" s="8" t="s">
        <v>127</v>
      </c>
      <c r="B187" s="55">
        <v>184</v>
      </c>
      <c r="C187" s="79" t="s">
        <v>76</v>
      </c>
      <c r="D187" s="6" t="s">
        <v>77</v>
      </c>
      <c r="E187" s="6" t="s">
        <v>128</v>
      </c>
      <c r="F187" s="10">
        <v>17</v>
      </c>
      <c r="G187" s="7" t="s">
        <v>174</v>
      </c>
      <c r="H187" s="10">
        <v>3</v>
      </c>
      <c r="I187" s="10">
        <v>39</v>
      </c>
      <c r="J187" s="78" t="str">
        <f>VLOOKUP(I187,用途!$B$2:$C$48,2,1)</f>
        <v>(16)　イ</v>
      </c>
      <c r="K187" s="10">
        <v>2</v>
      </c>
      <c r="L187" s="10">
        <v>0</v>
      </c>
      <c r="M187" s="10">
        <v>0</v>
      </c>
      <c r="N187" s="6" t="s">
        <v>237</v>
      </c>
      <c r="O187" s="6">
        <v>0</v>
      </c>
      <c r="P187" s="10">
        <v>1</v>
      </c>
      <c r="Q187" s="6" t="s">
        <v>237</v>
      </c>
      <c r="R187" s="10">
        <v>1</v>
      </c>
      <c r="S187" s="10">
        <v>0</v>
      </c>
      <c r="T187" s="10">
        <v>0</v>
      </c>
      <c r="U187" s="10">
        <v>0</v>
      </c>
      <c r="V187" s="25"/>
    </row>
    <row r="188" spans="1:22" ht="14.25" customHeight="1" x14ac:dyDescent="0.2">
      <c r="A188" s="8" t="s">
        <v>127</v>
      </c>
      <c r="B188" s="55">
        <v>185</v>
      </c>
      <c r="C188" s="79" t="s">
        <v>76</v>
      </c>
      <c r="D188" s="6" t="s">
        <v>77</v>
      </c>
      <c r="E188" s="6" t="s">
        <v>128</v>
      </c>
      <c r="F188" s="10">
        <v>17</v>
      </c>
      <c r="G188" s="7" t="s">
        <v>174</v>
      </c>
      <c r="H188" s="10">
        <v>3</v>
      </c>
      <c r="I188" s="10">
        <v>39</v>
      </c>
      <c r="J188" s="78" t="str">
        <f>VLOOKUP(I188,用途!$B$2:$C$48,2,1)</f>
        <v>(16)　イ</v>
      </c>
      <c r="K188" s="10">
        <v>2</v>
      </c>
      <c r="L188" s="10">
        <v>0</v>
      </c>
      <c r="M188" s="10">
        <v>0</v>
      </c>
      <c r="N188" s="6" t="s">
        <v>237</v>
      </c>
      <c r="O188" s="6">
        <v>0</v>
      </c>
      <c r="P188" s="10">
        <v>1</v>
      </c>
      <c r="Q188" s="6" t="s">
        <v>237</v>
      </c>
      <c r="R188" s="10">
        <v>1</v>
      </c>
      <c r="S188" s="10">
        <v>0</v>
      </c>
      <c r="T188" s="10">
        <v>0</v>
      </c>
      <c r="U188" s="10">
        <v>0</v>
      </c>
      <c r="V188" s="25"/>
    </row>
    <row r="189" spans="1:22" ht="14.25" customHeight="1" x14ac:dyDescent="0.2">
      <c r="A189" s="8" t="s">
        <v>127</v>
      </c>
      <c r="B189" s="55">
        <v>186</v>
      </c>
      <c r="C189" s="79" t="s">
        <v>76</v>
      </c>
      <c r="D189" s="6" t="s">
        <v>77</v>
      </c>
      <c r="E189" s="6" t="s">
        <v>128</v>
      </c>
      <c r="F189" s="10">
        <v>17</v>
      </c>
      <c r="G189" s="7" t="s">
        <v>174</v>
      </c>
      <c r="H189" s="10">
        <v>3</v>
      </c>
      <c r="I189" s="10">
        <v>18</v>
      </c>
      <c r="J189" s="78" t="str">
        <f>VLOOKUP(I189,用途!$B$2:$C$48,2,1)</f>
        <v>(5)　イ</v>
      </c>
      <c r="K189" s="10">
        <v>0</v>
      </c>
      <c r="L189" s="10">
        <v>0</v>
      </c>
      <c r="M189" s="10">
        <v>0</v>
      </c>
      <c r="N189" s="6" t="s">
        <v>237</v>
      </c>
      <c r="O189" s="6">
        <v>0</v>
      </c>
      <c r="P189" s="10">
        <v>1</v>
      </c>
      <c r="Q189" s="6" t="s">
        <v>237</v>
      </c>
      <c r="R189" s="10">
        <v>1</v>
      </c>
      <c r="S189" s="10">
        <v>0</v>
      </c>
      <c r="T189" s="10">
        <v>0</v>
      </c>
      <c r="U189" s="10">
        <v>0</v>
      </c>
      <c r="V189" s="25"/>
    </row>
    <row r="190" spans="1:22" ht="14.25" customHeight="1" x14ac:dyDescent="0.2">
      <c r="A190" s="8" t="s">
        <v>127</v>
      </c>
      <c r="B190" s="55">
        <v>187</v>
      </c>
      <c r="C190" s="79" t="s">
        <v>76</v>
      </c>
      <c r="D190" s="6" t="s">
        <v>77</v>
      </c>
      <c r="E190" s="6" t="s">
        <v>128</v>
      </c>
      <c r="F190" s="10">
        <v>17</v>
      </c>
      <c r="G190" s="7" t="s">
        <v>174</v>
      </c>
      <c r="H190" s="10">
        <v>3</v>
      </c>
      <c r="I190" s="10">
        <v>39</v>
      </c>
      <c r="J190" s="78" t="str">
        <f>VLOOKUP(I190,用途!$B$2:$C$48,2,1)</f>
        <v>(16)　イ</v>
      </c>
      <c r="K190" s="10">
        <v>2</v>
      </c>
      <c r="L190" s="10">
        <v>0</v>
      </c>
      <c r="M190" s="10">
        <v>0</v>
      </c>
      <c r="N190" s="6" t="s">
        <v>237</v>
      </c>
      <c r="O190" s="6">
        <v>0</v>
      </c>
      <c r="P190" s="10">
        <v>1</v>
      </c>
      <c r="Q190" s="6" t="s">
        <v>237</v>
      </c>
      <c r="R190" s="10">
        <v>1</v>
      </c>
      <c r="S190" s="10">
        <v>0</v>
      </c>
      <c r="T190" s="10">
        <v>0</v>
      </c>
      <c r="U190" s="10">
        <v>0</v>
      </c>
      <c r="V190" s="25"/>
    </row>
    <row r="191" spans="1:22" ht="14.25" customHeight="1" x14ac:dyDescent="0.2">
      <c r="A191" s="8" t="s">
        <v>127</v>
      </c>
      <c r="B191" s="55">
        <v>188</v>
      </c>
      <c r="C191" s="79" t="s">
        <v>76</v>
      </c>
      <c r="D191" s="6" t="s">
        <v>77</v>
      </c>
      <c r="E191" s="6" t="s">
        <v>79</v>
      </c>
      <c r="F191" s="10">
        <v>17</v>
      </c>
      <c r="G191" s="7" t="s">
        <v>174</v>
      </c>
      <c r="H191" s="10">
        <v>3</v>
      </c>
      <c r="I191" s="10">
        <v>39</v>
      </c>
      <c r="J191" s="78" t="str">
        <f>VLOOKUP(I191,用途!$B$2:$C$48,2,1)</f>
        <v>(16)　イ</v>
      </c>
      <c r="K191" s="10">
        <v>1</v>
      </c>
      <c r="L191" s="10">
        <v>0</v>
      </c>
      <c r="M191" s="10">
        <v>0</v>
      </c>
      <c r="N191" s="6" t="s">
        <v>273</v>
      </c>
      <c r="O191" s="6">
        <v>0</v>
      </c>
      <c r="P191" s="10">
        <v>1</v>
      </c>
      <c r="Q191" s="6" t="s">
        <v>273</v>
      </c>
      <c r="R191" s="10">
        <v>1</v>
      </c>
      <c r="S191" s="10">
        <v>0</v>
      </c>
      <c r="T191" s="10">
        <v>0</v>
      </c>
      <c r="U191" s="10">
        <v>0</v>
      </c>
      <c r="V191" s="25"/>
    </row>
    <row r="192" spans="1:22" ht="14.25" customHeight="1" x14ac:dyDescent="0.2">
      <c r="A192" s="8" t="s">
        <v>127</v>
      </c>
      <c r="B192" s="55">
        <v>189</v>
      </c>
      <c r="C192" s="79" t="s">
        <v>76</v>
      </c>
      <c r="D192" s="6" t="s">
        <v>77</v>
      </c>
      <c r="E192" s="6" t="s">
        <v>79</v>
      </c>
      <c r="F192" s="10">
        <v>17</v>
      </c>
      <c r="G192" s="7" t="s">
        <v>174</v>
      </c>
      <c r="H192" s="10">
        <v>3</v>
      </c>
      <c r="I192" s="10">
        <v>18</v>
      </c>
      <c r="J192" s="78" t="str">
        <f>VLOOKUP(I192,用途!$B$2:$C$48,2,1)</f>
        <v>(5)　イ</v>
      </c>
      <c r="K192" s="10">
        <v>0</v>
      </c>
      <c r="L192" s="10">
        <v>0</v>
      </c>
      <c r="M192" s="10">
        <v>0</v>
      </c>
      <c r="N192" s="6" t="s">
        <v>206</v>
      </c>
      <c r="O192" s="6">
        <v>0</v>
      </c>
      <c r="P192" s="10">
        <v>1</v>
      </c>
      <c r="Q192" s="6" t="s">
        <v>206</v>
      </c>
      <c r="R192" s="10">
        <v>1</v>
      </c>
      <c r="S192" s="10">
        <v>0</v>
      </c>
      <c r="T192" s="10">
        <v>0</v>
      </c>
      <c r="U192" s="10">
        <v>0</v>
      </c>
      <c r="V192" s="25"/>
    </row>
    <row r="193" spans="1:22" ht="14.25" customHeight="1" x14ac:dyDescent="0.2">
      <c r="A193" s="8" t="s">
        <v>127</v>
      </c>
      <c r="B193" s="55">
        <v>190</v>
      </c>
      <c r="C193" s="79" t="s">
        <v>76</v>
      </c>
      <c r="D193" s="6" t="s">
        <v>77</v>
      </c>
      <c r="E193" s="6" t="s">
        <v>135</v>
      </c>
      <c r="F193" s="10">
        <v>17</v>
      </c>
      <c r="G193" s="7" t="s">
        <v>174</v>
      </c>
      <c r="H193" s="10">
        <v>3</v>
      </c>
      <c r="I193" s="10">
        <v>39</v>
      </c>
      <c r="J193" s="78" t="str">
        <f>VLOOKUP(I193,用途!$B$2:$C$48,2,1)</f>
        <v>(16)　イ</v>
      </c>
      <c r="K193" s="10">
        <v>0</v>
      </c>
      <c r="L193" s="10">
        <v>0</v>
      </c>
      <c r="M193" s="10">
        <v>0</v>
      </c>
      <c r="N193" s="6" t="s">
        <v>274</v>
      </c>
      <c r="O193" s="6">
        <v>0</v>
      </c>
      <c r="P193" s="10">
        <v>1</v>
      </c>
      <c r="Q193" s="6" t="s">
        <v>274</v>
      </c>
      <c r="R193" s="10">
        <v>1</v>
      </c>
      <c r="S193" s="10">
        <v>0</v>
      </c>
      <c r="T193" s="10">
        <v>0</v>
      </c>
      <c r="U193" s="10">
        <v>0</v>
      </c>
      <c r="V193" s="25"/>
    </row>
    <row r="194" spans="1:22" ht="14.25" customHeight="1" x14ac:dyDescent="0.2">
      <c r="A194" s="8" t="s">
        <v>127</v>
      </c>
      <c r="B194" s="55">
        <v>191</v>
      </c>
      <c r="C194" s="79" t="s">
        <v>76</v>
      </c>
      <c r="D194" s="6" t="s">
        <v>77</v>
      </c>
      <c r="E194" s="6" t="s">
        <v>80</v>
      </c>
      <c r="F194" s="10">
        <v>17</v>
      </c>
      <c r="G194" s="7" t="s">
        <v>174</v>
      </c>
      <c r="H194" s="10">
        <v>3</v>
      </c>
      <c r="I194" s="10">
        <v>39</v>
      </c>
      <c r="J194" s="78" t="str">
        <f>VLOOKUP(I194,用途!$B$2:$C$48,2,1)</f>
        <v>(16)　イ</v>
      </c>
      <c r="K194" s="10">
        <v>0</v>
      </c>
      <c r="L194" s="10">
        <v>0</v>
      </c>
      <c r="M194" s="10">
        <v>0</v>
      </c>
      <c r="N194" s="6" t="s">
        <v>275</v>
      </c>
      <c r="O194" s="6">
        <v>0</v>
      </c>
      <c r="P194" s="10">
        <v>1</v>
      </c>
      <c r="Q194" s="6" t="s">
        <v>275</v>
      </c>
      <c r="R194" s="10">
        <v>1</v>
      </c>
      <c r="S194" s="10">
        <v>0</v>
      </c>
      <c r="T194" s="10">
        <v>0</v>
      </c>
      <c r="U194" s="10">
        <v>0</v>
      </c>
      <c r="V194" s="25"/>
    </row>
    <row r="195" spans="1:22" ht="14.25" customHeight="1" x14ac:dyDescent="0.2">
      <c r="A195" s="8" t="s">
        <v>127</v>
      </c>
      <c r="B195" s="55">
        <v>192</v>
      </c>
      <c r="C195" s="79" t="s">
        <v>76</v>
      </c>
      <c r="D195" s="6" t="s">
        <v>77</v>
      </c>
      <c r="E195" s="6" t="s">
        <v>80</v>
      </c>
      <c r="F195" s="10">
        <v>17</v>
      </c>
      <c r="G195" s="7" t="s">
        <v>174</v>
      </c>
      <c r="H195" s="10">
        <v>3</v>
      </c>
      <c r="I195" s="10">
        <v>39</v>
      </c>
      <c r="J195" s="78" t="str">
        <f>VLOOKUP(I195,用途!$B$2:$C$48,2,1)</f>
        <v>(16)　イ</v>
      </c>
      <c r="K195" s="10">
        <v>0</v>
      </c>
      <c r="L195" s="10">
        <v>0</v>
      </c>
      <c r="M195" s="10">
        <v>0</v>
      </c>
      <c r="N195" s="6" t="s">
        <v>275</v>
      </c>
      <c r="O195" s="6">
        <v>0</v>
      </c>
      <c r="P195" s="10">
        <v>1</v>
      </c>
      <c r="Q195" s="6" t="s">
        <v>275</v>
      </c>
      <c r="R195" s="10">
        <v>1</v>
      </c>
      <c r="S195" s="10">
        <v>0</v>
      </c>
      <c r="T195" s="10">
        <v>0</v>
      </c>
      <c r="U195" s="10">
        <v>0</v>
      </c>
      <c r="V195" s="25"/>
    </row>
    <row r="196" spans="1:22" ht="14.25" customHeight="1" x14ac:dyDescent="0.2">
      <c r="A196" s="8" t="s">
        <v>127</v>
      </c>
      <c r="B196" s="55">
        <v>193</v>
      </c>
      <c r="C196" s="79" t="s">
        <v>76</v>
      </c>
      <c r="D196" s="6" t="s">
        <v>77</v>
      </c>
      <c r="E196" s="6" t="s">
        <v>80</v>
      </c>
      <c r="F196" s="10">
        <v>17</v>
      </c>
      <c r="G196" s="7" t="s">
        <v>174</v>
      </c>
      <c r="H196" s="10">
        <v>3</v>
      </c>
      <c r="I196" s="10">
        <v>17</v>
      </c>
      <c r="J196" s="78" t="str">
        <f>VLOOKUP(I196,用途!$B$2:$C$48,2,1)</f>
        <v>(4)</v>
      </c>
      <c r="K196" s="10">
        <v>1</v>
      </c>
      <c r="L196" s="10">
        <v>0</v>
      </c>
      <c r="M196" s="10">
        <v>0</v>
      </c>
      <c r="N196" s="6" t="s">
        <v>276</v>
      </c>
      <c r="O196" s="6">
        <v>0</v>
      </c>
      <c r="P196" s="10">
        <v>1</v>
      </c>
      <c r="Q196" s="6" t="s">
        <v>276</v>
      </c>
      <c r="R196" s="10">
        <v>1</v>
      </c>
      <c r="S196" s="10">
        <v>0</v>
      </c>
      <c r="T196" s="10">
        <v>0</v>
      </c>
      <c r="U196" s="10">
        <v>0</v>
      </c>
      <c r="V196" s="25"/>
    </row>
    <row r="197" spans="1:22" ht="14.25" customHeight="1" x14ac:dyDescent="0.2">
      <c r="A197" s="8" t="s">
        <v>127</v>
      </c>
      <c r="B197" s="55">
        <v>194</v>
      </c>
      <c r="C197" s="79" t="s">
        <v>76</v>
      </c>
      <c r="D197" s="6" t="s">
        <v>77</v>
      </c>
      <c r="E197" s="6" t="s">
        <v>80</v>
      </c>
      <c r="F197" s="10">
        <v>17</v>
      </c>
      <c r="G197" s="7" t="s">
        <v>174</v>
      </c>
      <c r="H197" s="10">
        <v>3</v>
      </c>
      <c r="I197" s="10">
        <v>17</v>
      </c>
      <c r="J197" s="78" t="str">
        <f>VLOOKUP(I197,用途!$B$2:$C$48,2,1)</f>
        <v>(4)</v>
      </c>
      <c r="K197" s="10">
        <v>1</v>
      </c>
      <c r="L197" s="10">
        <v>0</v>
      </c>
      <c r="M197" s="10">
        <v>0</v>
      </c>
      <c r="N197" s="6" t="s">
        <v>211</v>
      </c>
      <c r="O197" s="6">
        <v>0</v>
      </c>
      <c r="P197" s="10">
        <v>1</v>
      </c>
      <c r="Q197" s="6" t="s">
        <v>211</v>
      </c>
      <c r="R197" s="10">
        <v>1</v>
      </c>
      <c r="S197" s="10">
        <v>0</v>
      </c>
      <c r="T197" s="10">
        <v>0</v>
      </c>
      <c r="U197" s="10">
        <v>0</v>
      </c>
      <c r="V197" s="25"/>
    </row>
    <row r="198" spans="1:22" ht="14.25" customHeight="1" x14ac:dyDescent="0.2">
      <c r="A198" s="8" t="s">
        <v>127</v>
      </c>
      <c r="B198" s="55">
        <v>195</v>
      </c>
      <c r="C198" s="79" t="s">
        <v>76</v>
      </c>
      <c r="D198" s="6" t="s">
        <v>77</v>
      </c>
      <c r="E198" s="6" t="s">
        <v>131</v>
      </c>
      <c r="F198" s="10">
        <v>6</v>
      </c>
      <c r="G198" s="7" t="s">
        <v>136</v>
      </c>
      <c r="H198" s="10">
        <v>2</v>
      </c>
      <c r="I198" s="10">
        <v>39</v>
      </c>
      <c r="J198" s="78" t="str">
        <f>VLOOKUP(I198,用途!$B$2:$C$48,2,1)</f>
        <v>(16)　イ</v>
      </c>
      <c r="K198" s="10">
        <v>2</v>
      </c>
      <c r="L198" s="10">
        <v>0</v>
      </c>
      <c r="M198" s="10">
        <v>0</v>
      </c>
      <c r="N198" s="6" t="s">
        <v>277</v>
      </c>
      <c r="O198" s="6">
        <v>0</v>
      </c>
      <c r="P198" s="10">
        <v>1</v>
      </c>
      <c r="Q198" s="6" t="s">
        <v>278</v>
      </c>
      <c r="R198" s="10">
        <v>1</v>
      </c>
      <c r="S198" s="10">
        <v>0</v>
      </c>
      <c r="T198" s="10">
        <v>0</v>
      </c>
      <c r="U198" s="10">
        <v>0</v>
      </c>
      <c r="V198" s="25"/>
    </row>
    <row r="199" spans="1:22" ht="14.25" customHeight="1" x14ac:dyDescent="0.2">
      <c r="A199" s="8" t="s">
        <v>127</v>
      </c>
      <c r="B199" s="55">
        <v>196</v>
      </c>
      <c r="C199" s="79" t="s">
        <v>76</v>
      </c>
      <c r="D199" s="6" t="s">
        <v>77</v>
      </c>
      <c r="E199" s="6" t="s">
        <v>114</v>
      </c>
      <c r="F199" s="10">
        <v>17</v>
      </c>
      <c r="G199" s="7" t="s">
        <v>174</v>
      </c>
      <c r="H199" s="10">
        <v>3</v>
      </c>
      <c r="I199" s="10">
        <v>39</v>
      </c>
      <c r="J199" s="78" t="str">
        <f>VLOOKUP(I199,用途!$B$2:$C$48,2,1)</f>
        <v>(16)　イ</v>
      </c>
      <c r="K199" s="10">
        <v>0</v>
      </c>
      <c r="L199" s="10">
        <v>0</v>
      </c>
      <c r="M199" s="10">
        <v>0</v>
      </c>
      <c r="N199" s="6" t="s">
        <v>183</v>
      </c>
      <c r="O199" s="6">
        <v>0</v>
      </c>
      <c r="P199" s="10">
        <v>1</v>
      </c>
      <c r="Q199" s="6" t="s">
        <v>183</v>
      </c>
      <c r="R199" s="10">
        <v>1</v>
      </c>
      <c r="S199" s="10">
        <v>0</v>
      </c>
      <c r="T199" s="10">
        <v>0</v>
      </c>
      <c r="U199" s="10">
        <v>0</v>
      </c>
      <c r="V199" s="25"/>
    </row>
    <row r="200" spans="1:22" ht="14.25" customHeight="1" x14ac:dyDescent="0.2">
      <c r="A200" s="8" t="s">
        <v>127</v>
      </c>
      <c r="B200" s="55">
        <v>197</v>
      </c>
      <c r="C200" s="79" t="s">
        <v>76</v>
      </c>
      <c r="D200" s="6" t="s">
        <v>77</v>
      </c>
      <c r="E200" s="6" t="s">
        <v>114</v>
      </c>
      <c r="F200" s="10">
        <v>17</v>
      </c>
      <c r="G200" s="7" t="s">
        <v>174</v>
      </c>
      <c r="H200" s="10">
        <v>3</v>
      </c>
      <c r="I200" s="10">
        <v>39</v>
      </c>
      <c r="J200" s="78" t="str">
        <f>VLOOKUP(I200,用途!$B$2:$C$48,2,1)</f>
        <v>(16)　イ</v>
      </c>
      <c r="K200" s="10">
        <v>0</v>
      </c>
      <c r="L200" s="10">
        <v>0</v>
      </c>
      <c r="M200" s="10">
        <v>0</v>
      </c>
      <c r="N200" s="6" t="s">
        <v>279</v>
      </c>
      <c r="O200" s="6">
        <v>0</v>
      </c>
      <c r="P200" s="10">
        <v>1</v>
      </c>
      <c r="Q200" s="6" t="s">
        <v>279</v>
      </c>
      <c r="R200" s="10">
        <v>1</v>
      </c>
      <c r="S200" s="10">
        <v>0</v>
      </c>
      <c r="T200" s="10">
        <v>0</v>
      </c>
      <c r="U200" s="10">
        <v>0</v>
      </c>
      <c r="V200" s="25"/>
    </row>
    <row r="201" spans="1:22" ht="14.25" customHeight="1" x14ac:dyDescent="0.2">
      <c r="A201" s="8" t="s">
        <v>127</v>
      </c>
      <c r="B201" s="55">
        <v>198</v>
      </c>
      <c r="C201" s="79" t="s">
        <v>81</v>
      </c>
      <c r="D201" s="6" t="s">
        <v>115</v>
      </c>
      <c r="E201" s="6" t="s">
        <v>82</v>
      </c>
      <c r="F201" s="10">
        <v>18</v>
      </c>
      <c r="G201" s="7" t="s">
        <v>174</v>
      </c>
      <c r="H201" s="10">
        <v>3</v>
      </c>
      <c r="I201" s="10">
        <v>39</v>
      </c>
      <c r="J201" s="78" t="str">
        <f>VLOOKUP(I201,用途!$B$2:$C$48,2,1)</f>
        <v>(16)　イ</v>
      </c>
      <c r="K201" s="10">
        <v>0</v>
      </c>
      <c r="L201" s="10">
        <v>0</v>
      </c>
      <c r="M201" s="10">
        <v>0</v>
      </c>
      <c r="N201" s="6" t="s">
        <v>280</v>
      </c>
      <c r="O201" s="6">
        <v>0</v>
      </c>
      <c r="P201" s="10">
        <v>1</v>
      </c>
      <c r="Q201" s="6" t="s">
        <v>281</v>
      </c>
      <c r="R201" s="10">
        <v>1</v>
      </c>
      <c r="S201" s="10">
        <v>0</v>
      </c>
      <c r="T201" s="10">
        <v>0</v>
      </c>
      <c r="U201" s="10">
        <v>0</v>
      </c>
      <c r="V201" s="25"/>
    </row>
    <row r="202" spans="1:22" ht="14.25" customHeight="1" x14ac:dyDescent="0.2">
      <c r="A202" s="8" t="s">
        <v>127</v>
      </c>
      <c r="B202" s="55">
        <v>199</v>
      </c>
      <c r="C202" s="79" t="s">
        <v>81</v>
      </c>
      <c r="D202" s="6" t="s">
        <v>115</v>
      </c>
      <c r="E202" s="6" t="s">
        <v>82</v>
      </c>
      <c r="F202" s="10">
        <v>18</v>
      </c>
      <c r="G202" s="7" t="s">
        <v>174</v>
      </c>
      <c r="H202" s="10">
        <v>3</v>
      </c>
      <c r="I202" s="10">
        <v>39</v>
      </c>
      <c r="J202" s="78" t="str">
        <f>VLOOKUP(I202,用途!$B$2:$C$48,2,1)</f>
        <v>(16)　イ</v>
      </c>
      <c r="K202" s="10">
        <v>0</v>
      </c>
      <c r="L202" s="10">
        <v>0</v>
      </c>
      <c r="M202" s="10">
        <v>0</v>
      </c>
      <c r="N202" s="6" t="s">
        <v>280</v>
      </c>
      <c r="O202" s="6">
        <v>0</v>
      </c>
      <c r="P202" s="10">
        <v>1</v>
      </c>
      <c r="Q202" s="6" t="s">
        <v>281</v>
      </c>
      <c r="R202" s="10">
        <v>1</v>
      </c>
      <c r="S202" s="10">
        <v>0</v>
      </c>
      <c r="T202" s="10">
        <v>0</v>
      </c>
      <c r="U202" s="10">
        <v>0</v>
      </c>
      <c r="V202" s="25"/>
    </row>
    <row r="203" spans="1:22" ht="14.25" customHeight="1" x14ac:dyDescent="0.2">
      <c r="A203" s="8" t="s">
        <v>127</v>
      </c>
      <c r="B203" s="55">
        <v>200</v>
      </c>
      <c r="C203" s="79" t="s">
        <v>81</v>
      </c>
      <c r="D203" s="6" t="s">
        <v>115</v>
      </c>
      <c r="E203" s="6" t="s">
        <v>82</v>
      </c>
      <c r="F203" s="10">
        <v>18</v>
      </c>
      <c r="G203" s="7" t="s">
        <v>174</v>
      </c>
      <c r="H203" s="10">
        <v>3</v>
      </c>
      <c r="I203" s="10">
        <v>39</v>
      </c>
      <c r="J203" s="78" t="str">
        <f>VLOOKUP(I203,用途!$B$2:$C$48,2,1)</f>
        <v>(16)　イ</v>
      </c>
      <c r="K203" s="10">
        <v>0</v>
      </c>
      <c r="L203" s="10">
        <v>0</v>
      </c>
      <c r="M203" s="10">
        <v>0</v>
      </c>
      <c r="N203" s="6" t="s">
        <v>280</v>
      </c>
      <c r="O203" s="6">
        <v>0</v>
      </c>
      <c r="P203" s="10">
        <v>1</v>
      </c>
      <c r="Q203" s="6" t="s">
        <v>281</v>
      </c>
      <c r="R203" s="10">
        <v>1</v>
      </c>
      <c r="S203" s="10">
        <v>0</v>
      </c>
      <c r="T203" s="10">
        <v>0</v>
      </c>
      <c r="U203" s="10">
        <v>0</v>
      </c>
      <c r="V203" s="25"/>
    </row>
    <row r="204" spans="1:22" ht="14.25" customHeight="1" x14ac:dyDescent="0.2">
      <c r="A204" s="8" t="s">
        <v>127</v>
      </c>
      <c r="B204" s="55">
        <v>201</v>
      </c>
      <c r="C204" s="79" t="s">
        <v>81</v>
      </c>
      <c r="D204" s="6" t="s">
        <v>115</v>
      </c>
      <c r="E204" s="6" t="s">
        <v>82</v>
      </c>
      <c r="F204" s="10">
        <v>18</v>
      </c>
      <c r="G204" s="7" t="s">
        <v>174</v>
      </c>
      <c r="H204" s="10">
        <v>3</v>
      </c>
      <c r="I204" s="10">
        <v>39</v>
      </c>
      <c r="J204" s="78" t="str">
        <f>VLOOKUP(I204,用途!$B$2:$C$48,2,1)</f>
        <v>(16)　イ</v>
      </c>
      <c r="K204" s="10">
        <v>0</v>
      </c>
      <c r="L204" s="10">
        <v>0</v>
      </c>
      <c r="M204" s="10">
        <v>0</v>
      </c>
      <c r="N204" s="6" t="s">
        <v>282</v>
      </c>
      <c r="O204" s="6">
        <v>0</v>
      </c>
      <c r="P204" s="10">
        <v>1</v>
      </c>
      <c r="Q204" s="6" t="s">
        <v>283</v>
      </c>
      <c r="R204" s="10">
        <v>1</v>
      </c>
      <c r="S204" s="10">
        <v>0</v>
      </c>
      <c r="T204" s="10">
        <v>0</v>
      </c>
      <c r="U204" s="10">
        <v>0</v>
      </c>
      <c r="V204" s="25"/>
    </row>
    <row r="205" spans="1:22" ht="14.25" customHeight="1" x14ac:dyDescent="0.2">
      <c r="A205" s="8" t="s">
        <v>127</v>
      </c>
      <c r="B205" s="55">
        <v>202</v>
      </c>
      <c r="C205" s="79" t="s">
        <v>81</v>
      </c>
      <c r="D205" s="6" t="s">
        <v>115</v>
      </c>
      <c r="E205" s="6" t="s">
        <v>82</v>
      </c>
      <c r="F205" s="10">
        <v>17</v>
      </c>
      <c r="G205" s="7" t="s">
        <v>174</v>
      </c>
      <c r="H205" s="10">
        <v>3</v>
      </c>
      <c r="I205" s="10">
        <v>39</v>
      </c>
      <c r="J205" s="78" t="str">
        <f>VLOOKUP(I205,用途!$B$2:$C$48,2,1)</f>
        <v>(16)　イ</v>
      </c>
      <c r="K205" s="10">
        <v>2</v>
      </c>
      <c r="L205" s="10">
        <v>0</v>
      </c>
      <c r="M205" s="10">
        <v>0</v>
      </c>
      <c r="N205" s="6" t="s">
        <v>284</v>
      </c>
      <c r="O205" s="6">
        <v>0</v>
      </c>
      <c r="P205" s="10">
        <v>1</v>
      </c>
      <c r="Q205" s="6" t="s">
        <v>240</v>
      </c>
      <c r="R205" s="10">
        <v>1</v>
      </c>
      <c r="S205" s="10">
        <v>0</v>
      </c>
      <c r="T205" s="10">
        <v>0</v>
      </c>
      <c r="U205" s="10">
        <v>0</v>
      </c>
      <c r="V205" s="25"/>
    </row>
    <row r="206" spans="1:22" ht="14.25" customHeight="1" x14ac:dyDescent="0.2">
      <c r="A206" s="8" t="s">
        <v>127</v>
      </c>
      <c r="B206" s="55">
        <v>203</v>
      </c>
      <c r="C206" s="79" t="s">
        <v>81</v>
      </c>
      <c r="D206" s="6" t="s">
        <v>115</v>
      </c>
      <c r="E206" s="6" t="s">
        <v>82</v>
      </c>
      <c r="F206" s="10">
        <v>18</v>
      </c>
      <c r="G206" s="7" t="s">
        <v>174</v>
      </c>
      <c r="H206" s="10">
        <v>3</v>
      </c>
      <c r="I206" s="10">
        <v>39</v>
      </c>
      <c r="J206" s="78" t="str">
        <f>VLOOKUP(I206,用途!$B$2:$C$48,2,1)</f>
        <v>(16)　イ</v>
      </c>
      <c r="K206" s="10">
        <v>2</v>
      </c>
      <c r="L206" s="10">
        <v>0</v>
      </c>
      <c r="M206" s="10">
        <v>0</v>
      </c>
      <c r="N206" s="6" t="s">
        <v>284</v>
      </c>
      <c r="O206" s="6">
        <v>0</v>
      </c>
      <c r="P206" s="10">
        <v>1</v>
      </c>
      <c r="Q206" s="6" t="s">
        <v>240</v>
      </c>
      <c r="R206" s="10">
        <v>1</v>
      </c>
      <c r="S206" s="10">
        <v>0</v>
      </c>
      <c r="T206" s="10">
        <v>0</v>
      </c>
      <c r="U206" s="10">
        <v>0</v>
      </c>
      <c r="V206" s="25"/>
    </row>
    <row r="207" spans="1:22" ht="14.25" customHeight="1" x14ac:dyDescent="0.2">
      <c r="A207" s="8" t="s">
        <v>127</v>
      </c>
      <c r="B207" s="55">
        <v>204</v>
      </c>
      <c r="C207" s="79" t="s">
        <v>81</v>
      </c>
      <c r="D207" s="6" t="s">
        <v>115</v>
      </c>
      <c r="E207" s="6" t="s">
        <v>82</v>
      </c>
      <c r="F207" s="10">
        <v>18</v>
      </c>
      <c r="G207" s="7" t="s">
        <v>174</v>
      </c>
      <c r="H207" s="10">
        <v>3</v>
      </c>
      <c r="I207" s="10">
        <v>39</v>
      </c>
      <c r="J207" s="78" t="str">
        <f>VLOOKUP(I207,用途!$B$2:$C$48,2,1)</f>
        <v>(16)　イ</v>
      </c>
      <c r="K207" s="10">
        <v>0</v>
      </c>
      <c r="L207" s="10">
        <v>0</v>
      </c>
      <c r="M207" s="10">
        <v>0</v>
      </c>
      <c r="N207" s="6" t="s">
        <v>284</v>
      </c>
      <c r="O207" s="6">
        <v>0</v>
      </c>
      <c r="P207" s="10">
        <v>1</v>
      </c>
      <c r="Q207" s="6" t="s">
        <v>284</v>
      </c>
      <c r="R207" s="10">
        <v>1</v>
      </c>
      <c r="S207" s="10">
        <v>0</v>
      </c>
      <c r="T207" s="10">
        <v>0</v>
      </c>
      <c r="U207" s="10">
        <v>0</v>
      </c>
      <c r="V207" s="25"/>
    </row>
    <row r="208" spans="1:22" ht="14.25" customHeight="1" x14ac:dyDescent="0.2">
      <c r="A208" s="8" t="s">
        <v>127</v>
      </c>
      <c r="B208" s="55">
        <v>205</v>
      </c>
      <c r="C208" s="79" t="s">
        <v>81</v>
      </c>
      <c r="D208" s="6" t="s">
        <v>115</v>
      </c>
      <c r="E208" s="6" t="s">
        <v>82</v>
      </c>
      <c r="F208" s="10">
        <v>18</v>
      </c>
      <c r="G208" s="7" t="s">
        <v>174</v>
      </c>
      <c r="H208" s="10">
        <v>3</v>
      </c>
      <c r="I208" s="10">
        <v>39</v>
      </c>
      <c r="J208" s="78" t="str">
        <f>VLOOKUP(I208,用途!$B$2:$C$48,2,1)</f>
        <v>(16)　イ</v>
      </c>
      <c r="K208" s="10">
        <v>0</v>
      </c>
      <c r="L208" s="10">
        <v>0</v>
      </c>
      <c r="M208" s="10">
        <v>0</v>
      </c>
      <c r="N208" s="6" t="s">
        <v>285</v>
      </c>
      <c r="O208" s="6">
        <v>0</v>
      </c>
      <c r="P208" s="10">
        <v>1</v>
      </c>
      <c r="Q208" s="6" t="s">
        <v>286</v>
      </c>
      <c r="R208" s="10">
        <v>1</v>
      </c>
      <c r="S208" s="10">
        <v>0</v>
      </c>
      <c r="T208" s="10">
        <v>0</v>
      </c>
      <c r="U208" s="10">
        <v>0</v>
      </c>
      <c r="V208" s="25"/>
    </row>
    <row r="209" spans="1:22" ht="14.25" customHeight="1" x14ac:dyDescent="0.2">
      <c r="A209" s="8" t="s">
        <v>127</v>
      </c>
      <c r="B209" s="55">
        <v>206</v>
      </c>
      <c r="C209" s="79" t="s">
        <v>81</v>
      </c>
      <c r="D209" s="6" t="s">
        <v>115</v>
      </c>
      <c r="E209" s="6" t="s">
        <v>82</v>
      </c>
      <c r="F209" s="10">
        <v>18</v>
      </c>
      <c r="G209" s="7" t="s">
        <v>174</v>
      </c>
      <c r="H209" s="10">
        <v>3</v>
      </c>
      <c r="I209" s="10">
        <v>41</v>
      </c>
      <c r="J209" s="78" t="str">
        <f>VLOOKUP(I209,用途!$B$2:$C$48,2,1)</f>
        <v>(16)　ロ</v>
      </c>
      <c r="K209" s="10">
        <v>0</v>
      </c>
      <c r="L209" s="10">
        <v>0</v>
      </c>
      <c r="M209" s="10">
        <v>0</v>
      </c>
      <c r="N209" s="6" t="s">
        <v>287</v>
      </c>
      <c r="O209" s="6">
        <v>0</v>
      </c>
      <c r="P209" s="10">
        <v>1</v>
      </c>
      <c r="Q209" s="6" t="s">
        <v>288</v>
      </c>
      <c r="R209" s="10">
        <v>1</v>
      </c>
      <c r="S209" s="10">
        <v>0</v>
      </c>
      <c r="T209" s="10">
        <v>0</v>
      </c>
      <c r="U209" s="10">
        <v>0</v>
      </c>
      <c r="V209" s="25"/>
    </row>
    <row r="210" spans="1:22" ht="14.25" customHeight="1" x14ac:dyDescent="0.2">
      <c r="A210" s="8" t="s">
        <v>127</v>
      </c>
      <c r="B210" s="55">
        <v>207</v>
      </c>
      <c r="C210" s="79" t="s">
        <v>81</v>
      </c>
      <c r="D210" s="6" t="s">
        <v>115</v>
      </c>
      <c r="E210" s="6" t="s">
        <v>82</v>
      </c>
      <c r="F210" s="10">
        <v>18</v>
      </c>
      <c r="G210" s="7" t="s">
        <v>174</v>
      </c>
      <c r="H210" s="10">
        <v>3</v>
      </c>
      <c r="I210" s="10">
        <v>39</v>
      </c>
      <c r="J210" s="78" t="str">
        <f>VLOOKUP(I210,用途!$B$2:$C$48,2,1)</f>
        <v>(16)　イ</v>
      </c>
      <c r="K210" s="10">
        <v>1</v>
      </c>
      <c r="L210" s="10">
        <v>0</v>
      </c>
      <c r="M210" s="10">
        <v>0</v>
      </c>
      <c r="N210" s="6" t="s">
        <v>289</v>
      </c>
      <c r="O210" s="6">
        <v>0</v>
      </c>
      <c r="P210" s="10">
        <v>1</v>
      </c>
      <c r="Q210" s="6" t="s">
        <v>289</v>
      </c>
      <c r="R210" s="10">
        <v>1</v>
      </c>
      <c r="S210" s="10">
        <v>0</v>
      </c>
      <c r="T210" s="10">
        <v>0</v>
      </c>
      <c r="U210" s="10">
        <v>0</v>
      </c>
      <c r="V210" s="25"/>
    </row>
    <row r="211" spans="1:22" ht="14.25" customHeight="1" x14ac:dyDescent="0.2">
      <c r="A211" s="8" t="s">
        <v>127</v>
      </c>
      <c r="B211" s="55">
        <v>208</v>
      </c>
      <c r="C211" s="79" t="s">
        <v>81</v>
      </c>
      <c r="D211" s="6" t="s">
        <v>115</v>
      </c>
      <c r="E211" s="6" t="s">
        <v>82</v>
      </c>
      <c r="F211" s="10">
        <v>18</v>
      </c>
      <c r="G211" s="7" t="s">
        <v>174</v>
      </c>
      <c r="H211" s="10">
        <v>3</v>
      </c>
      <c r="I211" s="10">
        <v>39</v>
      </c>
      <c r="J211" s="78" t="str">
        <f>VLOOKUP(I211,用途!$B$2:$C$48,2,1)</f>
        <v>(16)　イ</v>
      </c>
      <c r="K211" s="10">
        <v>0</v>
      </c>
      <c r="L211" s="10">
        <v>0</v>
      </c>
      <c r="M211" s="10">
        <v>0</v>
      </c>
      <c r="N211" s="6" t="s">
        <v>290</v>
      </c>
      <c r="O211" s="6">
        <v>0</v>
      </c>
      <c r="P211" s="10">
        <v>1</v>
      </c>
      <c r="Q211" s="6" t="s">
        <v>291</v>
      </c>
      <c r="R211" s="10">
        <v>1</v>
      </c>
      <c r="S211" s="10">
        <v>0</v>
      </c>
      <c r="T211" s="10">
        <v>0</v>
      </c>
      <c r="U211" s="10">
        <v>0</v>
      </c>
      <c r="V211" s="25"/>
    </row>
    <row r="212" spans="1:22" ht="14.25" customHeight="1" x14ac:dyDescent="0.2">
      <c r="A212" s="8" t="s">
        <v>127</v>
      </c>
      <c r="B212" s="55">
        <v>209</v>
      </c>
      <c r="C212" s="79" t="s">
        <v>81</v>
      </c>
      <c r="D212" s="6" t="s">
        <v>115</v>
      </c>
      <c r="E212" s="6" t="s">
        <v>82</v>
      </c>
      <c r="F212" s="10">
        <v>18</v>
      </c>
      <c r="G212" s="7" t="s">
        <v>174</v>
      </c>
      <c r="H212" s="10">
        <v>3</v>
      </c>
      <c r="I212" s="10">
        <v>39</v>
      </c>
      <c r="J212" s="78" t="str">
        <f>VLOOKUP(I212,用途!$B$2:$C$48,2,1)</f>
        <v>(16)　イ</v>
      </c>
      <c r="K212" s="10">
        <v>1</v>
      </c>
      <c r="L212" s="10">
        <v>0</v>
      </c>
      <c r="M212" s="10">
        <v>0</v>
      </c>
      <c r="N212" s="6" t="s">
        <v>274</v>
      </c>
      <c r="O212" s="6">
        <v>0</v>
      </c>
      <c r="P212" s="10">
        <v>1</v>
      </c>
      <c r="Q212" s="6" t="s">
        <v>274</v>
      </c>
      <c r="R212" s="10">
        <v>1</v>
      </c>
      <c r="S212" s="10">
        <v>0</v>
      </c>
      <c r="T212" s="10">
        <v>0</v>
      </c>
      <c r="U212" s="10">
        <v>0</v>
      </c>
      <c r="V212" s="25"/>
    </row>
    <row r="213" spans="1:22" ht="14.25" customHeight="1" x14ac:dyDescent="0.2">
      <c r="A213" s="8" t="s">
        <v>127</v>
      </c>
      <c r="B213" s="55">
        <v>210</v>
      </c>
      <c r="C213" s="79" t="s">
        <v>81</v>
      </c>
      <c r="D213" s="6" t="s">
        <v>115</v>
      </c>
      <c r="E213" s="6" t="s">
        <v>82</v>
      </c>
      <c r="F213" s="10">
        <v>18</v>
      </c>
      <c r="G213" s="7" t="s">
        <v>174</v>
      </c>
      <c r="H213" s="10">
        <v>3</v>
      </c>
      <c r="I213" s="10">
        <v>39</v>
      </c>
      <c r="J213" s="78" t="str">
        <f>VLOOKUP(I213,用途!$B$2:$C$48,2,1)</f>
        <v>(16)　イ</v>
      </c>
      <c r="K213" s="10">
        <v>1</v>
      </c>
      <c r="L213" s="10">
        <v>0</v>
      </c>
      <c r="M213" s="10">
        <v>0</v>
      </c>
      <c r="N213" s="6" t="s">
        <v>274</v>
      </c>
      <c r="O213" s="6">
        <v>0</v>
      </c>
      <c r="P213" s="10">
        <v>1</v>
      </c>
      <c r="Q213" s="6" t="s">
        <v>274</v>
      </c>
      <c r="R213" s="10">
        <v>1</v>
      </c>
      <c r="S213" s="10">
        <v>0</v>
      </c>
      <c r="T213" s="10">
        <v>0</v>
      </c>
      <c r="U213" s="10">
        <v>0</v>
      </c>
      <c r="V213" s="25"/>
    </row>
    <row r="214" spans="1:22" ht="14.25" customHeight="1" x14ac:dyDescent="0.2">
      <c r="A214" s="8" t="s">
        <v>127</v>
      </c>
      <c r="B214" s="55">
        <v>211</v>
      </c>
      <c r="C214" s="79" t="s">
        <v>81</v>
      </c>
      <c r="D214" s="6" t="s">
        <v>115</v>
      </c>
      <c r="E214" s="6" t="s">
        <v>82</v>
      </c>
      <c r="F214" s="10">
        <v>18</v>
      </c>
      <c r="G214" s="7" t="s">
        <v>174</v>
      </c>
      <c r="H214" s="10">
        <v>3</v>
      </c>
      <c r="I214" s="10">
        <v>16</v>
      </c>
      <c r="J214" s="78" t="str">
        <f>VLOOKUP(I214,用途!$B$2:$C$48,2,1)</f>
        <v>(3)　ロ</v>
      </c>
      <c r="K214" s="10">
        <v>2</v>
      </c>
      <c r="L214" s="10">
        <v>0</v>
      </c>
      <c r="M214" s="10">
        <v>0</v>
      </c>
      <c r="N214" s="6" t="s">
        <v>205</v>
      </c>
      <c r="O214" s="6">
        <v>0</v>
      </c>
      <c r="P214" s="10">
        <v>1</v>
      </c>
      <c r="Q214" s="6" t="s">
        <v>205</v>
      </c>
      <c r="R214" s="10">
        <v>1</v>
      </c>
      <c r="S214" s="10">
        <v>0</v>
      </c>
      <c r="T214" s="10">
        <v>0</v>
      </c>
      <c r="U214" s="10">
        <v>0</v>
      </c>
      <c r="V214" s="25"/>
    </row>
    <row r="215" spans="1:22" ht="14.25" customHeight="1" x14ac:dyDescent="0.2">
      <c r="A215" s="8" t="s">
        <v>127</v>
      </c>
      <c r="B215" s="55">
        <v>212</v>
      </c>
      <c r="C215" s="79" t="s">
        <v>81</v>
      </c>
      <c r="D215" s="6" t="s">
        <v>115</v>
      </c>
      <c r="E215" s="6" t="s">
        <v>82</v>
      </c>
      <c r="F215" s="10">
        <v>18</v>
      </c>
      <c r="G215" s="7" t="s">
        <v>174</v>
      </c>
      <c r="H215" s="10">
        <v>3</v>
      </c>
      <c r="I215" s="10">
        <v>39</v>
      </c>
      <c r="J215" s="78" t="str">
        <f>VLOOKUP(I215,用途!$B$2:$C$48,2,1)</f>
        <v>(16)　イ</v>
      </c>
      <c r="K215" s="10">
        <v>0</v>
      </c>
      <c r="L215" s="10">
        <v>0</v>
      </c>
      <c r="M215" s="10">
        <v>0</v>
      </c>
      <c r="N215" s="6" t="s">
        <v>205</v>
      </c>
      <c r="O215" s="6">
        <v>0</v>
      </c>
      <c r="P215" s="10">
        <v>1</v>
      </c>
      <c r="Q215" s="6" t="s">
        <v>205</v>
      </c>
      <c r="R215" s="10">
        <v>1</v>
      </c>
      <c r="S215" s="10">
        <v>0</v>
      </c>
      <c r="T215" s="10">
        <v>0</v>
      </c>
      <c r="U215" s="10">
        <v>0</v>
      </c>
      <c r="V215" s="25"/>
    </row>
    <row r="216" spans="1:22" ht="14.25" customHeight="1" x14ac:dyDescent="0.2">
      <c r="A216" s="8" t="s">
        <v>127</v>
      </c>
      <c r="B216" s="55">
        <v>213</v>
      </c>
      <c r="C216" s="79" t="s">
        <v>81</v>
      </c>
      <c r="D216" s="6" t="s">
        <v>115</v>
      </c>
      <c r="E216" s="6" t="s">
        <v>82</v>
      </c>
      <c r="F216" s="10">
        <v>18</v>
      </c>
      <c r="G216" s="7" t="s">
        <v>174</v>
      </c>
      <c r="H216" s="10">
        <v>3</v>
      </c>
      <c r="I216" s="10">
        <v>39</v>
      </c>
      <c r="J216" s="78" t="str">
        <f>VLOOKUP(I216,用途!$B$2:$C$48,2,1)</f>
        <v>(16)　イ</v>
      </c>
      <c r="K216" s="10">
        <v>1</v>
      </c>
      <c r="L216" s="10">
        <v>0</v>
      </c>
      <c r="M216" s="10">
        <v>0</v>
      </c>
      <c r="N216" s="6" t="s">
        <v>205</v>
      </c>
      <c r="O216" s="6">
        <v>0</v>
      </c>
      <c r="P216" s="10">
        <v>1</v>
      </c>
      <c r="Q216" s="6" t="s">
        <v>205</v>
      </c>
      <c r="R216" s="10">
        <v>1</v>
      </c>
      <c r="S216" s="10">
        <v>0</v>
      </c>
      <c r="T216" s="10">
        <v>0</v>
      </c>
      <c r="U216" s="10">
        <v>0</v>
      </c>
      <c r="V216" s="25"/>
    </row>
    <row r="217" spans="1:22" ht="14.25" customHeight="1" x14ac:dyDescent="0.2">
      <c r="A217" s="8" t="s">
        <v>127</v>
      </c>
      <c r="B217" s="55">
        <v>214</v>
      </c>
      <c r="C217" s="79" t="s">
        <v>81</v>
      </c>
      <c r="D217" s="6" t="s">
        <v>115</v>
      </c>
      <c r="E217" s="6" t="s">
        <v>82</v>
      </c>
      <c r="F217" s="10">
        <v>18</v>
      </c>
      <c r="G217" s="7" t="s">
        <v>174</v>
      </c>
      <c r="H217" s="10">
        <v>3</v>
      </c>
      <c r="I217" s="10">
        <v>39</v>
      </c>
      <c r="J217" s="78" t="str">
        <f>VLOOKUP(I217,用途!$B$2:$C$48,2,1)</f>
        <v>(16)　イ</v>
      </c>
      <c r="K217" s="10">
        <v>0</v>
      </c>
      <c r="L217" s="10">
        <v>0</v>
      </c>
      <c r="M217" s="10">
        <v>0</v>
      </c>
      <c r="N217" s="6" t="s">
        <v>292</v>
      </c>
      <c r="O217" s="6">
        <v>0</v>
      </c>
      <c r="P217" s="10">
        <v>1</v>
      </c>
      <c r="Q217" s="6" t="s">
        <v>292</v>
      </c>
      <c r="R217" s="10">
        <v>1</v>
      </c>
      <c r="S217" s="10">
        <v>0</v>
      </c>
      <c r="T217" s="10">
        <v>0</v>
      </c>
      <c r="U217" s="10">
        <v>0</v>
      </c>
      <c r="V217" s="25"/>
    </row>
    <row r="218" spans="1:22" ht="14.25" customHeight="1" x14ac:dyDescent="0.2">
      <c r="A218" s="8" t="s">
        <v>127</v>
      </c>
      <c r="B218" s="55">
        <v>215</v>
      </c>
      <c r="C218" s="79" t="s">
        <v>81</v>
      </c>
      <c r="D218" s="6" t="s">
        <v>115</v>
      </c>
      <c r="E218" s="6" t="s">
        <v>82</v>
      </c>
      <c r="F218" s="10">
        <v>18</v>
      </c>
      <c r="G218" s="7" t="s">
        <v>174</v>
      </c>
      <c r="H218" s="10">
        <v>3</v>
      </c>
      <c r="I218" s="10">
        <v>16</v>
      </c>
      <c r="J218" s="78" t="str">
        <f>VLOOKUP(I218,用途!$B$2:$C$48,2,1)</f>
        <v>(3)　ロ</v>
      </c>
      <c r="K218" s="10">
        <v>0</v>
      </c>
      <c r="L218" s="10">
        <v>0</v>
      </c>
      <c r="M218" s="10">
        <v>0</v>
      </c>
      <c r="N218" s="6" t="s">
        <v>205</v>
      </c>
      <c r="O218" s="6">
        <v>0</v>
      </c>
      <c r="P218" s="10">
        <v>1</v>
      </c>
      <c r="Q218" s="6" t="s">
        <v>205</v>
      </c>
      <c r="R218" s="10">
        <v>1</v>
      </c>
      <c r="S218" s="10">
        <v>0</v>
      </c>
      <c r="T218" s="10">
        <v>0</v>
      </c>
      <c r="U218" s="10">
        <v>0</v>
      </c>
      <c r="V218" s="25"/>
    </row>
    <row r="219" spans="1:22" ht="14.25" customHeight="1" x14ac:dyDescent="0.2">
      <c r="A219" s="8" t="s">
        <v>127</v>
      </c>
      <c r="B219" s="55">
        <v>216</v>
      </c>
      <c r="C219" s="79" t="s">
        <v>81</v>
      </c>
      <c r="D219" s="6" t="s">
        <v>115</v>
      </c>
      <c r="E219" s="6" t="s">
        <v>82</v>
      </c>
      <c r="F219" s="10">
        <v>18</v>
      </c>
      <c r="G219" s="7" t="s">
        <v>174</v>
      </c>
      <c r="H219" s="10">
        <v>3</v>
      </c>
      <c r="I219" s="10">
        <v>39</v>
      </c>
      <c r="J219" s="78" t="str">
        <f>VLOOKUP(I219,用途!$B$2:$C$48,2,1)</f>
        <v>(16)　イ</v>
      </c>
      <c r="K219" s="10">
        <v>0</v>
      </c>
      <c r="L219" s="10">
        <v>0</v>
      </c>
      <c r="M219" s="10">
        <v>0</v>
      </c>
      <c r="N219" s="6" t="s">
        <v>293</v>
      </c>
      <c r="O219" s="6">
        <v>0</v>
      </c>
      <c r="P219" s="10">
        <v>1</v>
      </c>
      <c r="Q219" s="6" t="s">
        <v>293</v>
      </c>
      <c r="R219" s="10">
        <v>1</v>
      </c>
      <c r="S219" s="10">
        <v>0</v>
      </c>
      <c r="T219" s="10">
        <v>0</v>
      </c>
      <c r="U219" s="10">
        <v>0</v>
      </c>
      <c r="V219" s="25"/>
    </row>
    <row r="220" spans="1:22" ht="14.25" customHeight="1" x14ac:dyDescent="0.2">
      <c r="A220" s="8" t="s">
        <v>127</v>
      </c>
      <c r="B220" s="55">
        <v>217</v>
      </c>
      <c r="C220" s="79" t="s">
        <v>81</v>
      </c>
      <c r="D220" s="6" t="s">
        <v>115</v>
      </c>
      <c r="E220" s="6" t="s">
        <v>82</v>
      </c>
      <c r="F220" s="10">
        <v>18</v>
      </c>
      <c r="G220" s="7" t="s">
        <v>174</v>
      </c>
      <c r="H220" s="10">
        <v>3</v>
      </c>
      <c r="I220" s="10">
        <v>39</v>
      </c>
      <c r="J220" s="78" t="str">
        <f>VLOOKUP(I220,用途!$B$2:$C$48,2,1)</f>
        <v>(16)　イ</v>
      </c>
      <c r="K220" s="10">
        <v>0</v>
      </c>
      <c r="L220" s="10">
        <v>0</v>
      </c>
      <c r="M220" s="10">
        <v>0</v>
      </c>
      <c r="N220" s="6" t="s">
        <v>293</v>
      </c>
      <c r="O220" s="6">
        <v>0</v>
      </c>
      <c r="P220" s="10">
        <v>1</v>
      </c>
      <c r="Q220" s="6" t="s">
        <v>293</v>
      </c>
      <c r="R220" s="10">
        <v>1</v>
      </c>
      <c r="S220" s="10">
        <v>0</v>
      </c>
      <c r="T220" s="10">
        <v>0</v>
      </c>
      <c r="U220" s="10">
        <v>0</v>
      </c>
      <c r="V220" s="25"/>
    </row>
    <row r="221" spans="1:22" ht="14.25" customHeight="1" x14ac:dyDescent="0.2">
      <c r="A221" s="8" t="s">
        <v>127</v>
      </c>
      <c r="B221" s="55">
        <v>218</v>
      </c>
      <c r="C221" s="79" t="s">
        <v>81</v>
      </c>
      <c r="D221" s="6" t="s">
        <v>115</v>
      </c>
      <c r="E221" s="6" t="s">
        <v>82</v>
      </c>
      <c r="F221" s="10">
        <v>18</v>
      </c>
      <c r="G221" s="7" t="s">
        <v>174</v>
      </c>
      <c r="H221" s="10">
        <v>3</v>
      </c>
      <c r="I221" s="10">
        <v>39</v>
      </c>
      <c r="J221" s="78" t="str">
        <f>VLOOKUP(I221,用途!$B$2:$C$48,2,1)</f>
        <v>(16)　イ</v>
      </c>
      <c r="K221" s="10">
        <v>0</v>
      </c>
      <c r="L221" s="10">
        <v>0</v>
      </c>
      <c r="M221" s="10">
        <v>0</v>
      </c>
      <c r="N221" s="6" t="s">
        <v>293</v>
      </c>
      <c r="O221" s="6">
        <v>0</v>
      </c>
      <c r="P221" s="10">
        <v>1</v>
      </c>
      <c r="Q221" s="6" t="s">
        <v>293</v>
      </c>
      <c r="R221" s="10">
        <v>1</v>
      </c>
      <c r="S221" s="10">
        <v>0</v>
      </c>
      <c r="T221" s="10">
        <v>0</v>
      </c>
      <c r="U221" s="10">
        <v>0</v>
      </c>
      <c r="V221" s="25"/>
    </row>
    <row r="222" spans="1:22" ht="14.25" customHeight="1" x14ac:dyDescent="0.2">
      <c r="A222" s="8" t="s">
        <v>127</v>
      </c>
      <c r="B222" s="55">
        <v>219</v>
      </c>
      <c r="C222" s="79" t="s">
        <v>81</v>
      </c>
      <c r="D222" s="6" t="s">
        <v>115</v>
      </c>
      <c r="E222" s="6" t="s">
        <v>82</v>
      </c>
      <c r="F222" s="10">
        <v>18</v>
      </c>
      <c r="G222" s="7" t="s">
        <v>174</v>
      </c>
      <c r="H222" s="10">
        <v>3</v>
      </c>
      <c r="I222" s="10">
        <v>39</v>
      </c>
      <c r="J222" s="78" t="str">
        <f>VLOOKUP(I222,用途!$B$2:$C$48,2,1)</f>
        <v>(16)　イ</v>
      </c>
      <c r="K222" s="10">
        <v>0</v>
      </c>
      <c r="L222" s="10">
        <v>0</v>
      </c>
      <c r="M222" s="10">
        <v>0</v>
      </c>
      <c r="N222" s="6" t="s">
        <v>293</v>
      </c>
      <c r="O222" s="6">
        <v>0</v>
      </c>
      <c r="P222" s="10">
        <v>1</v>
      </c>
      <c r="Q222" s="6" t="s">
        <v>293</v>
      </c>
      <c r="R222" s="10">
        <v>1</v>
      </c>
      <c r="S222" s="10">
        <v>0</v>
      </c>
      <c r="T222" s="10">
        <v>0</v>
      </c>
      <c r="U222" s="10">
        <v>0</v>
      </c>
      <c r="V222" s="25"/>
    </row>
    <row r="223" spans="1:22" ht="14.25" customHeight="1" x14ac:dyDescent="0.2">
      <c r="A223" s="8" t="s">
        <v>127</v>
      </c>
      <c r="B223" s="55">
        <v>220</v>
      </c>
      <c r="C223" s="79" t="s">
        <v>81</v>
      </c>
      <c r="D223" s="6" t="s">
        <v>115</v>
      </c>
      <c r="E223" s="6" t="s">
        <v>82</v>
      </c>
      <c r="F223" s="10">
        <v>18</v>
      </c>
      <c r="G223" s="7" t="s">
        <v>174</v>
      </c>
      <c r="H223" s="10">
        <v>3</v>
      </c>
      <c r="I223" s="10">
        <v>16</v>
      </c>
      <c r="J223" s="78" t="str">
        <f>VLOOKUP(I223,用途!$B$2:$C$48,2,1)</f>
        <v>(3)　ロ</v>
      </c>
      <c r="K223" s="10">
        <v>0</v>
      </c>
      <c r="L223" s="10">
        <v>0</v>
      </c>
      <c r="M223" s="10">
        <v>0</v>
      </c>
      <c r="N223" s="6" t="s">
        <v>293</v>
      </c>
      <c r="O223" s="6">
        <v>0</v>
      </c>
      <c r="P223" s="10">
        <v>1</v>
      </c>
      <c r="Q223" s="6" t="s">
        <v>256</v>
      </c>
      <c r="R223" s="10">
        <v>1</v>
      </c>
      <c r="S223" s="10">
        <v>0</v>
      </c>
      <c r="T223" s="10">
        <v>0</v>
      </c>
      <c r="U223" s="10">
        <v>0</v>
      </c>
      <c r="V223" s="25"/>
    </row>
    <row r="224" spans="1:22" ht="14.25" customHeight="1" x14ac:dyDescent="0.2">
      <c r="A224" s="8" t="s">
        <v>127</v>
      </c>
      <c r="B224" s="55">
        <v>221</v>
      </c>
      <c r="C224" s="79" t="s">
        <v>81</v>
      </c>
      <c r="D224" s="6" t="s">
        <v>115</v>
      </c>
      <c r="E224" s="6" t="s">
        <v>82</v>
      </c>
      <c r="F224" s="10">
        <v>18</v>
      </c>
      <c r="G224" s="7" t="s">
        <v>174</v>
      </c>
      <c r="H224" s="10">
        <v>3</v>
      </c>
      <c r="I224" s="10">
        <v>39</v>
      </c>
      <c r="J224" s="78" t="str">
        <f>VLOOKUP(I224,用途!$B$2:$C$48,2,1)</f>
        <v>(16)　イ</v>
      </c>
      <c r="K224" s="10">
        <v>0</v>
      </c>
      <c r="L224" s="10">
        <v>0</v>
      </c>
      <c r="M224" s="10">
        <v>0</v>
      </c>
      <c r="N224" s="6" t="s">
        <v>293</v>
      </c>
      <c r="O224" s="6">
        <v>0</v>
      </c>
      <c r="P224" s="10">
        <v>1</v>
      </c>
      <c r="Q224" s="6" t="s">
        <v>256</v>
      </c>
      <c r="R224" s="10">
        <v>1</v>
      </c>
      <c r="S224" s="10">
        <v>0</v>
      </c>
      <c r="T224" s="10">
        <v>0</v>
      </c>
      <c r="U224" s="10">
        <v>0</v>
      </c>
      <c r="V224" s="25"/>
    </row>
    <row r="225" spans="1:22" ht="14.25" customHeight="1" x14ac:dyDescent="0.2">
      <c r="A225" s="8" t="s">
        <v>127</v>
      </c>
      <c r="B225" s="55">
        <v>222</v>
      </c>
      <c r="C225" s="79" t="s">
        <v>81</v>
      </c>
      <c r="D225" s="6" t="s">
        <v>115</v>
      </c>
      <c r="E225" s="6" t="s">
        <v>82</v>
      </c>
      <c r="F225" s="10">
        <v>18</v>
      </c>
      <c r="G225" s="7" t="s">
        <v>174</v>
      </c>
      <c r="H225" s="10">
        <v>3</v>
      </c>
      <c r="I225" s="10">
        <v>16</v>
      </c>
      <c r="J225" s="78" t="str">
        <f>VLOOKUP(I225,用途!$B$2:$C$48,2,1)</f>
        <v>(3)　ロ</v>
      </c>
      <c r="K225" s="10">
        <v>0</v>
      </c>
      <c r="L225" s="10">
        <v>0</v>
      </c>
      <c r="M225" s="10">
        <v>0</v>
      </c>
      <c r="N225" s="6" t="s">
        <v>293</v>
      </c>
      <c r="O225" s="6">
        <v>0</v>
      </c>
      <c r="P225" s="10">
        <v>1</v>
      </c>
      <c r="Q225" s="6" t="s">
        <v>256</v>
      </c>
      <c r="R225" s="10">
        <v>1</v>
      </c>
      <c r="S225" s="10">
        <v>0</v>
      </c>
      <c r="T225" s="10">
        <v>0</v>
      </c>
      <c r="U225" s="10">
        <v>0</v>
      </c>
      <c r="V225" s="25"/>
    </row>
    <row r="226" spans="1:22" ht="14.25" customHeight="1" x14ac:dyDescent="0.2">
      <c r="A226" s="8" t="s">
        <v>127</v>
      </c>
      <c r="B226" s="55">
        <v>223</v>
      </c>
      <c r="C226" s="79" t="s">
        <v>81</v>
      </c>
      <c r="D226" s="6" t="s">
        <v>115</v>
      </c>
      <c r="E226" s="6" t="s">
        <v>82</v>
      </c>
      <c r="F226" s="10">
        <v>18</v>
      </c>
      <c r="G226" s="7" t="s">
        <v>174</v>
      </c>
      <c r="H226" s="10">
        <v>3</v>
      </c>
      <c r="I226" s="10">
        <v>39</v>
      </c>
      <c r="J226" s="78" t="str">
        <f>VLOOKUP(I226,用途!$B$2:$C$48,2,1)</f>
        <v>(16)　イ</v>
      </c>
      <c r="K226" s="10">
        <v>0</v>
      </c>
      <c r="L226" s="10">
        <v>0</v>
      </c>
      <c r="M226" s="10">
        <v>0</v>
      </c>
      <c r="N226" s="6" t="s">
        <v>293</v>
      </c>
      <c r="O226" s="6">
        <v>0</v>
      </c>
      <c r="P226" s="10">
        <v>1</v>
      </c>
      <c r="Q226" s="6" t="s">
        <v>256</v>
      </c>
      <c r="R226" s="10">
        <v>1</v>
      </c>
      <c r="S226" s="10">
        <v>0</v>
      </c>
      <c r="T226" s="10">
        <v>0</v>
      </c>
      <c r="U226" s="10">
        <v>0</v>
      </c>
      <c r="V226" s="25"/>
    </row>
    <row r="227" spans="1:22" ht="14.25" customHeight="1" x14ac:dyDescent="0.2">
      <c r="A227" s="8" t="s">
        <v>127</v>
      </c>
      <c r="B227" s="55">
        <v>224</v>
      </c>
      <c r="C227" s="79" t="s">
        <v>81</v>
      </c>
      <c r="D227" s="6" t="s">
        <v>115</v>
      </c>
      <c r="E227" s="6" t="s">
        <v>82</v>
      </c>
      <c r="F227" s="10">
        <v>18</v>
      </c>
      <c r="G227" s="7" t="s">
        <v>174</v>
      </c>
      <c r="H227" s="10">
        <v>3</v>
      </c>
      <c r="I227" s="10">
        <v>16</v>
      </c>
      <c r="J227" s="78" t="str">
        <f>VLOOKUP(I227,用途!$B$2:$C$48,2,1)</f>
        <v>(3)　ロ</v>
      </c>
      <c r="K227" s="10">
        <v>0</v>
      </c>
      <c r="L227" s="10">
        <v>0</v>
      </c>
      <c r="M227" s="10">
        <v>0</v>
      </c>
      <c r="N227" s="6" t="s">
        <v>293</v>
      </c>
      <c r="O227" s="6">
        <v>0</v>
      </c>
      <c r="P227" s="10">
        <v>1</v>
      </c>
      <c r="Q227" s="6" t="s">
        <v>256</v>
      </c>
      <c r="R227" s="10">
        <v>1</v>
      </c>
      <c r="S227" s="10">
        <v>0</v>
      </c>
      <c r="T227" s="10">
        <v>0</v>
      </c>
      <c r="U227" s="10">
        <v>0</v>
      </c>
      <c r="V227" s="25"/>
    </row>
    <row r="228" spans="1:22" ht="14.25" customHeight="1" x14ac:dyDescent="0.2">
      <c r="A228" s="8" t="s">
        <v>127</v>
      </c>
      <c r="B228" s="55">
        <v>225</v>
      </c>
      <c r="C228" s="79" t="s">
        <v>81</v>
      </c>
      <c r="D228" s="6" t="s">
        <v>115</v>
      </c>
      <c r="E228" s="6" t="s">
        <v>82</v>
      </c>
      <c r="F228" s="10">
        <v>18</v>
      </c>
      <c r="G228" s="7" t="s">
        <v>174</v>
      </c>
      <c r="H228" s="10">
        <v>3</v>
      </c>
      <c r="I228" s="10">
        <v>18</v>
      </c>
      <c r="J228" s="78" t="str">
        <f>VLOOKUP(I228,用途!$B$2:$C$48,2,1)</f>
        <v>(5)　イ</v>
      </c>
      <c r="K228" s="10">
        <v>0</v>
      </c>
      <c r="L228" s="10">
        <v>0</v>
      </c>
      <c r="M228" s="10">
        <v>0</v>
      </c>
      <c r="N228" s="6" t="s">
        <v>258</v>
      </c>
      <c r="O228" s="6">
        <v>0</v>
      </c>
      <c r="P228" s="10">
        <v>1</v>
      </c>
      <c r="Q228" s="6" t="s">
        <v>294</v>
      </c>
      <c r="R228" s="10">
        <v>1</v>
      </c>
      <c r="S228" s="10">
        <v>0</v>
      </c>
      <c r="T228" s="10">
        <v>0</v>
      </c>
      <c r="U228" s="10">
        <v>0</v>
      </c>
      <c r="V228" s="25"/>
    </row>
    <row r="229" spans="1:22" ht="14.25" customHeight="1" x14ac:dyDescent="0.2">
      <c r="A229" s="8" t="s">
        <v>127</v>
      </c>
      <c r="B229" s="55">
        <v>226</v>
      </c>
      <c r="C229" s="79" t="s">
        <v>81</v>
      </c>
      <c r="D229" s="6" t="s">
        <v>115</v>
      </c>
      <c r="E229" s="6" t="s">
        <v>82</v>
      </c>
      <c r="F229" s="10">
        <v>18</v>
      </c>
      <c r="G229" s="7" t="s">
        <v>174</v>
      </c>
      <c r="H229" s="10">
        <v>3</v>
      </c>
      <c r="I229" s="10">
        <v>39</v>
      </c>
      <c r="J229" s="78" t="str">
        <f>VLOOKUP(I229,用途!$B$2:$C$48,2,1)</f>
        <v>(16)　イ</v>
      </c>
      <c r="K229" s="10">
        <v>2</v>
      </c>
      <c r="L229" s="10">
        <v>0</v>
      </c>
      <c r="M229" s="10">
        <v>0</v>
      </c>
      <c r="N229" s="6" t="s">
        <v>295</v>
      </c>
      <c r="O229" s="6">
        <v>0</v>
      </c>
      <c r="P229" s="10">
        <v>1</v>
      </c>
      <c r="Q229" s="6" t="s">
        <v>295</v>
      </c>
      <c r="R229" s="10">
        <v>1</v>
      </c>
      <c r="S229" s="10">
        <v>0</v>
      </c>
      <c r="T229" s="10">
        <v>0</v>
      </c>
      <c r="U229" s="10">
        <v>0</v>
      </c>
      <c r="V229" s="25"/>
    </row>
    <row r="230" spans="1:22" ht="14.25" customHeight="1" x14ac:dyDescent="0.2">
      <c r="A230" s="8" t="s">
        <v>127</v>
      </c>
      <c r="B230" s="55">
        <v>227</v>
      </c>
      <c r="C230" s="79" t="s">
        <v>81</v>
      </c>
      <c r="D230" s="6" t="s">
        <v>115</v>
      </c>
      <c r="E230" s="6" t="s">
        <v>82</v>
      </c>
      <c r="F230" s="10">
        <v>18</v>
      </c>
      <c r="G230" s="7" t="s">
        <v>174</v>
      </c>
      <c r="H230" s="10">
        <v>3</v>
      </c>
      <c r="I230" s="10">
        <v>39</v>
      </c>
      <c r="J230" s="78" t="str">
        <f>VLOOKUP(I230,用途!$B$2:$C$48,2,1)</f>
        <v>(16)　イ</v>
      </c>
      <c r="K230" s="10">
        <v>0</v>
      </c>
      <c r="L230" s="10">
        <v>0</v>
      </c>
      <c r="M230" s="10">
        <v>0</v>
      </c>
      <c r="N230" s="6" t="s">
        <v>295</v>
      </c>
      <c r="O230" s="6">
        <v>0</v>
      </c>
      <c r="P230" s="10">
        <v>1</v>
      </c>
      <c r="Q230" s="6" t="s">
        <v>261</v>
      </c>
      <c r="R230" s="10">
        <v>1</v>
      </c>
      <c r="S230" s="10">
        <v>0</v>
      </c>
      <c r="T230" s="10">
        <v>0</v>
      </c>
      <c r="U230" s="10">
        <v>0</v>
      </c>
      <c r="V230" s="25"/>
    </row>
    <row r="231" spans="1:22" ht="14.25" customHeight="1" x14ac:dyDescent="0.2">
      <c r="A231" s="8" t="s">
        <v>127</v>
      </c>
      <c r="B231" s="55">
        <v>228</v>
      </c>
      <c r="C231" s="79" t="s">
        <v>81</v>
      </c>
      <c r="D231" s="6" t="s">
        <v>115</v>
      </c>
      <c r="E231" s="6" t="s">
        <v>82</v>
      </c>
      <c r="F231" s="10">
        <v>18</v>
      </c>
      <c r="G231" s="7" t="s">
        <v>174</v>
      </c>
      <c r="H231" s="10">
        <v>3</v>
      </c>
      <c r="I231" s="10">
        <v>16</v>
      </c>
      <c r="J231" s="78" t="str">
        <f>VLOOKUP(I231,用途!$B$2:$C$48,2,1)</f>
        <v>(3)　ロ</v>
      </c>
      <c r="K231" s="10">
        <v>0</v>
      </c>
      <c r="L231" s="10">
        <v>0</v>
      </c>
      <c r="M231" s="10">
        <v>0</v>
      </c>
      <c r="N231" s="6" t="s">
        <v>261</v>
      </c>
      <c r="O231" s="6">
        <v>0</v>
      </c>
      <c r="P231" s="10">
        <v>1</v>
      </c>
      <c r="Q231" s="6" t="s">
        <v>261</v>
      </c>
      <c r="R231" s="10">
        <v>1</v>
      </c>
      <c r="S231" s="10">
        <v>0</v>
      </c>
      <c r="T231" s="10">
        <v>0</v>
      </c>
      <c r="U231" s="10">
        <v>0</v>
      </c>
      <c r="V231" s="25"/>
    </row>
    <row r="232" spans="1:22" ht="14.25" customHeight="1" x14ac:dyDescent="0.2">
      <c r="A232" s="8" t="s">
        <v>127</v>
      </c>
      <c r="B232" s="55">
        <v>229</v>
      </c>
      <c r="C232" s="79" t="s">
        <v>81</v>
      </c>
      <c r="D232" s="6" t="s">
        <v>115</v>
      </c>
      <c r="E232" s="6" t="s">
        <v>82</v>
      </c>
      <c r="F232" s="10">
        <v>17</v>
      </c>
      <c r="G232" s="7" t="s">
        <v>174</v>
      </c>
      <c r="H232" s="10">
        <v>3</v>
      </c>
      <c r="I232" s="10">
        <v>39</v>
      </c>
      <c r="J232" s="78" t="str">
        <f>VLOOKUP(I232,用途!$B$2:$C$48,2,1)</f>
        <v>(16)　イ</v>
      </c>
      <c r="K232" s="10">
        <v>1</v>
      </c>
      <c r="L232" s="10">
        <v>0</v>
      </c>
      <c r="M232" s="10">
        <v>0</v>
      </c>
      <c r="N232" s="6" t="s">
        <v>269</v>
      </c>
      <c r="O232" s="6">
        <v>0</v>
      </c>
      <c r="P232" s="10">
        <v>1</v>
      </c>
      <c r="Q232" s="6" t="s">
        <v>269</v>
      </c>
      <c r="R232" s="10">
        <v>1</v>
      </c>
      <c r="S232" s="10">
        <v>0</v>
      </c>
      <c r="T232" s="10">
        <v>0</v>
      </c>
      <c r="U232" s="10">
        <v>0</v>
      </c>
      <c r="V232" s="25"/>
    </row>
    <row r="233" spans="1:22" ht="14.25" customHeight="1" x14ac:dyDescent="0.2">
      <c r="A233" s="8" t="s">
        <v>127</v>
      </c>
      <c r="B233" s="55">
        <v>230</v>
      </c>
      <c r="C233" s="79" t="s">
        <v>81</v>
      </c>
      <c r="D233" s="6" t="s">
        <v>115</v>
      </c>
      <c r="E233" s="6" t="s">
        <v>82</v>
      </c>
      <c r="F233" s="10">
        <v>18</v>
      </c>
      <c r="G233" s="7" t="s">
        <v>174</v>
      </c>
      <c r="H233" s="10">
        <v>3</v>
      </c>
      <c r="I233" s="10">
        <v>39</v>
      </c>
      <c r="J233" s="78" t="str">
        <f>VLOOKUP(I233,用途!$B$2:$C$48,2,1)</f>
        <v>(16)　イ</v>
      </c>
      <c r="K233" s="10">
        <v>2</v>
      </c>
      <c r="L233" s="10">
        <v>0</v>
      </c>
      <c r="M233" s="10">
        <v>0</v>
      </c>
      <c r="N233" s="6" t="s">
        <v>270</v>
      </c>
      <c r="O233" s="6">
        <v>0</v>
      </c>
      <c r="P233" s="10">
        <v>1</v>
      </c>
      <c r="Q233" s="6" t="s">
        <v>270</v>
      </c>
      <c r="R233" s="10">
        <v>1</v>
      </c>
      <c r="S233" s="10">
        <v>0</v>
      </c>
      <c r="T233" s="10">
        <v>0</v>
      </c>
      <c r="U233" s="10">
        <v>0</v>
      </c>
      <c r="V233" s="25"/>
    </row>
    <row r="234" spans="1:22" ht="14.25" customHeight="1" x14ac:dyDescent="0.2">
      <c r="A234" s="8" t="s">
        <v>127</v>
      </c>
      <c r="B234" s="55">
        <v>231</v>
      </c>
      <c r="C234" s="79" t="s">
        <v>81</v>
      </c>
      <c r="D234" s="6" t="s">
        <v>115</v>
      </c>
      <c r="E234" s="6" t="s">
        <v>82</v>
      </c>
      <c r="F234" s="10">
        <v>18</v>
      </c>
      <c r="G234" s="7" t="s">
        <v>174</v>
      </c>
      <c r="H234" s="10">
        <v>3</v>
      </c>
      <c r="I234" s="10">
        <v>39</v>
      </c>
      <c r="J234" s="78" t="str">
        <f>VLOOKUP(I234,用途!$B$2:$C$48,2,1)</f>
        <v>(16)　イ</v>
      </c>
      <c r="K234" s="10">
        <v>2</v>
      </c>
      <c r="L234" s="10">
        <v>0</v>
      </c>
      <c r="M234" s="10">
        <v>0</v>
      </c>
      <c r="N234" s="6" t="s">
        <v>270</v>
      </c>
      <c r="O234" s="6">
        <v>0</v>
      </c>
      <c r="P234" s="10">
        <v>1</v>
      </c>
      <c r="Q234" s="6" t="s">
        <v>270</v>
      </c>
      <c r="R234" s="10">
        <v>1</v>
      </c>
      <c r="S234" s="10">
        <v>0</v>
      </c>
      <c r="T234" s="10">
        <v>0</v>
      </c>
      <c r="U234" s="10">
        <v>0</v>
      </c>
      <c r="V234" s="25"/>
    </row>
    <row r="235" spans="1:22" ht="14.25" customHeight="1" x14ac:dyDescent="0.2">
      <c r="A235" s="8" t="s">
        <v>127</v>
      </c>
      <c r="B235" s="55">
        <v>232</v>
      </c>
      <c r="C235" s="79" t="s">
        <v>81</v>
      </c>
      <c r="D235" s="6" t="s">
        <v>115</v>
      </c>
      <c r="E235" s="6" t="s">
        <v>82</v>
      </c>
      <c r="F235" s="10">
        <v>18</v>
      </c>
      <c r="G235" s="7" t="s">
        <v>174</v>
      </c>
      <c r="H235" s="10">
        <v>3</v>
      </c>
      <c r="I235" s="10">
        <v>39</v>
      </c>
      <c r="J235" s="78" t="str">
        <f>VLOOKUP(I235,用途!$B$2:$C$48,2,1)</f>
        <v>(16)　イ</v>
      </c>
      <c r="K235" s="10">
        <v>2</v>
      </c>
      <c r="L235" s="10">
        <v>0</v>
      </c>
      <c r="M235" s="10">
        <v>0</v>
      </c>
      <c r="N235" s="6" t="s">
        <v>270</v>
      </c>
      <c r="O235" s="6">
        <v>0</v>
      </c>
      <c r="P235" s="10">
        <v>1</v>
      </c>
      <c r="Q235" s="6" t="s">
        <v>270</v>
      </c>
      <c r="R235" s="10">
        <v>1</v>
      </c>
      <c r="S235" s="10">
        <v>0</v>
      </c>
      <c r="T235" s="10">
        <v>0</v>
      </c>
      <c r="U235" s="10">
        <v>0</v>
      </c>
      <c r="V235" s="25"/>
    </row>
    <row r="236" spans="1:22" ht="14.25" customHeight="1" x14ac:dyDescent="0.2">
      <c r="A236" s="8" t="s">
        <v>127</v>
      </c>
      <c r="B236" s="55">
        <v>233</v>
      </c>
      <c r="C236" s="79" t="s">
        <v>81</v>
      </c>
      <c r="D236" s="6" t="s">
        <v>83</v>
      </c>
      <c r="E236" s="6" t="s">
        <v>84</v>
      </c>
      <c r="F236" s="10">
        <v>18</v>
      </c>
      <c r="G236" s="7" t="s">
        <v>174</v>
      </c>
      <c r="H236" s="10">
        <v>3</v>
      </c>
      <c r="I236" s="10">
        <v>39</v>
      </c>
      <c r="J236" s="78" t="str">
        <f>VLOOKUP(I236,用途!$B$2:$C$48,2,1)</f>
        <v>(16)　イ</v>
      </c>
      <c r="K236" s="10">
        <v>2</v>
      </c>
      <c r="L236" s="10">
        <v>0</v>
      </c>
      <c r="M236" s="10">
        <v>0</v>
      </c>
      <c r="N236" s="6" t="s">
        <v>287</v>
      </c>
      <c r="O236" s="6">
        <v>0</v>
      </c>
      <c r="P236" s="10">
        <v>0</v>
      </c>
      <c r="Q236" s="6" t="s">
        <v>78</v>
      </c>
      <c r="R236" s="10">
        <v>1</v>
      </c>
      <c r="S236" s="10">
        <v>0</v>
      </c>
      <c r="T236" s="10">
        <v>0</v>
      </c>
      <c r="U236" s="10">
        <v>0</v>
      </c>
      <c r="V236" s="25"/>
    </row>
    <row r="237" spans="1:22" ht="14.25" customHeight="1" x14ac:dyDescent="0.2">
      <c r="A237" s="8" t="s">
        <v>127</v>
      </c>
      <c r="B237" s="55">
        <v>234</v>
      </c>
      <c r="C237" s="79" t="s">
        <v>81</v>
      </c>
      <c r="D237" s="6" t="s">
        <v>83</v>
      </c>
      <c r="E237" s="6" t="s">
        <v>84</v>
      </c>
      <c r="F237" s="10">
        <v>18</v>
      </c>
      <c r="G237" s="7" t="s">
        <v>174</v>
      </c>
      <c r="H237" s="10">
        <v>3</v>
      </c>
      <c r="I237" s="10">
        <v>39</v>
      </c>
      <c r="J237" s="78" t="str">
        <f>VLOOKUP(I237,用途!$B$2:$C$48,2,1)</f>
        <v>(16)　イ</v>
      </c>
      <c r="K237" s="10">
        <v>2</v>
      </c>
      <c r="L237" s="10">
        <v>0</v>
      </c>
      <c r="M237" s="10">
        <v>0</v>
      </c>
      <c r="N237" s="6" t="s">
        <v>288</v>
      </c>
      <c r="O237" s="6">
        <v>0</v>
      </c>
      <c r="P237" s="10">
        <v>0</v>
      </c>
      <c r="Q237" s="6" t="s">
        <v>78</v>
      </c>
      <c r="R237" s="10">
        <v>1</v>
      </c>
      <c r="S237" s="10">
        <v>0</v>
      </c>
      <c r="T237" s="10">
        <v>0</v>
      </c>
      <c r="U237" s="10">
        <v>0</v>
      </c>
      <c r="V237" s="25"/>
    </row>
    <row r="238" spans="1:22" ht="14.25" customHeight="1" x14ac:dyDescent="0.2">
      <c r="A238" s="8" t="s">
        <v>127</v>
      </c>
      <c r="B238" s="55">
        <v>235</v>
      </c>
      <c r="C238" s="79" t="s">
        <v>81</v>
      </c>
      <c r="D238" s="6" t="s">
        <v>85</v>
      </c>
      <c r="E238" s="6" t="s">
        <v>86</v>
      </c>
      <c r="F238" s="10">
        <v>18</v>
      </c>
      <c r="G238" s="7" t="s">
        <v>174</v>
      </c>
      <c r="H238" s="10">
        <v>3</v>
      </c>
      <c r="I238" s="10">
        <v>39</v>
      </c>
      <c r="J238" s="78" t="str">
        <f>VLOOKUP(I238,用途!$B$2:$C$48,2,1)</f>
        <v>(16)　イ</v>
      </c>
      <c r="K238" s="10">
        <v>0</v>
      </c>
      <c r="L238" s="10">
        <v>0</v>
      </c>
      <c r="M238" s="10">
        <v>0</v>
      </c>
      <c r="N238" s="6" t="s">
        <v>202</v>
      </c>
      <c r="O238" s="6">
        <v>0</v>
      </c>
      <c r="P238" s="10">
        <v>1</v>
      </c>
      <c r="Q238" s="6" t="s">
        <v>202</v>
      </c>
      <c r="R238" s="10">
        <v>1</v>
      </c>
      <c r="S238" s="10">
        <v>0</v>
      </c>
      <c r="T238" s="10">
        <v>0</v>
      </c>
      <c r="U238" s="10">
        <v>0</v>
      </c>
      <c r="V238" s="25"/>
    </row>
    <row r="239" spans="1:22" ht="14.25" customHeight="1" x14ac:dyDescent="0.2">
      <c r="A239" s="8" t="s">
        <v>127</v>
      </c>
      <c r="B239" s="55">
        <v>236</v>
      </c>
      <c r="C239" s="79" t="s">
        <v>81</v>
      </c>
      <c r="D239" s="6" t="s">
        <v>296</v>
      </c>
      <c r="E239" s="6" t="s">
        <v>297</v>
      </c>
      <c r="F239" s="10">
        <v>18</v>
      </c>
      <c r="G239" s="7" t="s">
        <v>174</v>
      </c>
      <c r="H239" s="10">
        <v>3</v>
      </c>
      <c r="I239" s="10">
        <v>39</v>
      </c>
      <c r="J239" s="78" t="str">
        <f>VLOOKUP(I239,用途!$B$2:$C$48,2,1)</f>
        <v>(16)　イ</v>
      </c>
      <c r="K239" s="10">
        <v>0</v>
      </c>
      <c r="L239" s="10">
        <v>0</v>
      </c>
      <c r="M239" s="10">
        <v>0</v>
      </c>
      <c r="N239" s="6" t="s">
        <v>298</v>
      </c>
      <c r="O239" s="6">
        <v>0</v>
      </c>
      <c r="P239" s="10">
        <v>1</v>
      </c>
      <c r="Q239" s="6" t="s">
        <v>159</v>
      </c>
      <c r="R239" s="10">
        <v>1</v>
      </c>
      <c r="S239" s="10">
        <v>0</v>
      </c>
      <c r="T239" s="10">
        <v>0</v>
      </c>
      <c r="U239" s="10">
        <v>0</v>
      </c>
      <c r="V239" s="25"/>
    </row>
    <row r="240" spans="1:22" ht="14.25" customHeight="1" x14ac:dyDescent="0.2">
      <c r="A240" s="8" t="s">
        <v>127</v>
      </c>
      <c r="B240" s="55">
        <v>237</v>
      </c>
      <c r="C240" s="79" t="s">
        <v>81</v>
      </c>
      <c r="D240" s="6" t="s">
        <v>296</v>
      </c>
      <c r="E240" s="6" t="s">
        <v>297</v>
      </c>
      <c r="F240" s="10">
        <v>18</v>
      </c>
      <c r="G240" s="7" t="s">
        <v>174</v>
      </c>
      <c r="H240" s="10">
        <v>3</v>
      </c>
      <c r="I240" s="10">
        <v>39</v>
      </c>
      <c r="J240" s="78" t="str">
        <f>VLOOKUP(I240,用途!$B$2:$C$48,2,1)</f>
        <v>(16)　イ</v>
      </c>
      <c r="K240" s="10">
        <v>0</v>
      </c>
      <c r="L240" s="10">
        <v>0</v>
      </c>
      <c r="M240" s="10">
        <v>0</v>
      </c>
      <c r="N240" s="6" t="s">
        <v>298</v>
      </c>
      <c r="O240" s="6">
        <v>0</v>
      </c>
      <c r="P240" s="10">
        <v>1</v>
      </c>
      <c r="Q240" s="6" t="s">
        <v>159</v>
      </c>
      <c r="R240" s="10">
        <v>1</v>
      </c>
      <c r="S240" s="10">
        <v>0</v>
      </c>
      <c r="T240" s="10">
        <v>0</v>
      </c>
      <c r="U240" s="10">
        <v>0</v>
      </c>
      <c r="V240" s="25"/>
    </row>
    <row r="241" spans="1:22" ht="14.25" customHeight="1" x14ac:dyDescent="0.2">
      <c r="A241" s="8" t="s">
        <v>127</v>
      </c>
      <c r="B241" s="55">
        <v>238</v>
      </c>
      <c r="C241" s="79" t="s">
        <v>81</v>
      </c>
      <c r="D241" s="6" t="s">
        <v>296</v>
      </c>
      <c r="E241" s="6" t="s">
        <v>297</v>
      </c>
      <c r="F241" s="10">
        <v>18</v>
      </c>
      <c r="G241" s="7" t="s">
        <v>174</v>
      </c>
      <c r="H241" s="10">
        <v>3</v>
      </c>
      <c r="I241" s="10">
        <v>39</v>
      </c>
      <c r="J241" s="78" t="str">
        <f>VLOOKUP(I241,用途!$B$2:$C$48,2,1)</f>
        <v>(16)　イ</v>
      </c>
      <c r="K241" s="10">
        <v>0</v>
      </c>
      <c r="L241" s="10">
        <v>0</v>
      </c>
      <c r="M241" s="10">
        <v>0</v>
      </c>
      <c r="N241" s="6" t="s">
        <v>298</v>
      </c>
      <c r="O241" s="6">
        <v>0</v>
      </c>
      <c r="P241" s="10">
        <v>1</v>
      </c>
      <c r="Q241" s="6" t="s">
        <v>159</v>
      </c>
      <c r="R241" s="10">
        <v>1</v>
      </c>
      <c r="S241" s="10">
        <v>0</v>
      </c>
      <c r="T241" s="10">
        <v>0</v>
      </c>
      <c r="U241" s="10">
        <v>0</v>
      </c>
      <c r="V241" s="25"/>
    </row>
    <row r="242" spans="1:22" ht="14.25" customHeight="1" x14ac:dyDescent="0.2">
      <c r="A242" s="8" t="s">
        <v>127</v>
      </c>
      <c r="B242" s="55">
        <v>239</v>
      </c>
      <c r="C242" s="79" t="s">
        <v>81</v>
      </c>
      <c r="D242" s="6" t="s">
        <v>296</v>
      </c>
      <c r="E242" s="6" t="s">
        <v>297</v>
      </c>
      <c r="F242" s="10">
        <v>18</v>
      </c>
      <c r="G242" s="7" t="s">
        <v>174</v>
      </c>
      <c r="H242" s="10">
        <v>3</v>
      </c>
      <c r="I242" s="10">
        <v>39</v>
      </c>
      <c r="J242" s="78" t="str">
        <f>VLOOKUP(I242,用途!$B$2:$C$48,2,1)</f>
        <v>(16)　イ</v>
      </c>
      <c r="K242" s="10">
        <v>0</v>
      </c>
      <c r="L242" s="10">
        <v>0</v>
      </c>
      <c r="M242" s="10">
        <v>0</v>
      </c>
      <c r="N242" s="6" t="s">
        <v>254</v>
      </c>
      <c r="O242" s="6">
        <v>0</v>
      </c>
      <c r="P242" s="10">
        <v>1</v>
      </c>
      <c r="Q242" s="6" t="s">
        <v>299</v>
      </c>
      <c r="R242" s="10">
        <v>1</v>
      </c>
      <c r="S242" s="10">
        <v>0</v>
      </c>
      <c r="T242" s="10">
        <v>0</v>
      </c>
      <c r="U242" s="10">
        <v>0</v>
      </c>
      <c r="V242" s="25"/>
    </row>
    <row r="243" spans="1:22" ht="14.25" customHeight="1" x14ac:dyDescent="0.2">
      <c r="A243" s="8" t="s">
        <v>127</v>
      </c>
      <c r="B243" s="55">
        <v>240</v>
      </c>
      <c r="C243" s="79" t="s">
        <v>81</v>
      </c>
      <c r="D243" s="6" t="s">
        <v>296</v>
      </c>
      <c r="E243" s="6" t="s">
        <v>297</v>
      </c>
      <c r="F243" s="10">
        <v>18</v>
      </c>
      <c r="G243" s="7" t="s">
        <v>174</v>
      </c>
      <c r="H243" s="10">
        <v>3</v>
      </c>
      <c r="I243" s="10">
        <v>39</v>
      </c>
      <c r="J243" s="78" t="str">
        <f>VLOOKUP(I243,用途!$B$2:$C$48,2,1)</f>
        <v>(16)　イ</v>
      </c>
      <c r="K243" s="10">
        <v>2</v>
      </c>
      <c r="L243" s="10">
        <v>0</v>
      </c>
      <c r="M243" s="10">
        <v>0</v>
      </c>
      <c r="N243" s="6" t="s">
        <v>254</v>
      </c>
      <c r="O243" s="6">
        <v>0</v>
      </c>
      <c r="P243" s="10">
        <v>1</v>
      </c>
      <c r="Q243" s="6" t="s">
        <v>299</v>
      </c>
      <c r="R243" s="10">
        <v>1</v>
      </c>
      <c r="S243" s="10">
        <v>0</v>
      </c>
      <c r="T243" s="10">
        <v>0</v>
      </c>
      <c r="U243" s="10">
        <v>0</v>
      </c>
      <c r="V243" s="25"/>
    </row>
    <row r="244" spans="1:22" ht="14.25" customHeight="1" x14ac:dyDescent="0.2">
      <c r="A244" s="8" t="s">
        <v>127</v>
      </c>
      <c r="B244" s="55">
        <v>241</v>
      </c>
      <c r="C244" s="79" t="s">
        <v>81</v>
      </c>
      <c r="D244" s="6" t="s">
        <v>173</v>
      </c>
      <c r="E244" s="6" t="s">
        <v>172</v>
      </c>
      <c r="F244" s="10">
        <v>30</v>
      </c>
      <c r="G244" s="7" t="s">
        <v>175</v>
      </c>
      <c r="H244" s="10">
        <v>2</v>
      </c>
      <c r="I244" s="10">
        <v>39</v>
      </c>
      <c r="J244" s="78" t="str">
        <f>VLOOKUP(I244,用途!$B$2:$C$48,2,1)</f>
        <v>(16)　イ</v>
      </c>
      <c r="K244" s="10">
        <v>0</v>
      </c>
      <c r="L244" s="10">
        <v>22</v>
      </c>
      <c r="M244" s="10">
        <v>0</v>
      </c>
      <c r="N244" s="6" t="s">
        <v>259</v>
      </c>
      <c r="O244" s="6">
        <v>0</v>
      </c>
      <c r="P244" s="10">
        <v>1</v>
      </c>
      <c r="Q244" s="6" t="s">
        <v>224</v>
      </c>
      <c r="R244" s="10">
        <v>3</v>
      </c>
      <c r="S244" s="10">
        <v>0</v>
      </c>
      <c r="T244" s="10">
        <v>0</v>
      </c>
      <c r="U244" s="10">
        <v>0</v>
      </c>
      <c r="V244" s="25"/>
    </row>
    <row r="245" spans="1:22" ht="14.25" customHeight="1" x14ac:dyDescent="0.2">
      <c r="A245" s="8" t="s">
        <v>127</v>
      </c>
      <c r="B245" s="55">
        <v>242</v>
      </c>
      <c r="C245" s="79" t="s">
        <v>81</v>
      </c>
      <c r="D245" s="6" t="s">
        <v>300</v>
      </c>
      <c r="E245" s="6" t="s">
        <v>301</v>
      </c>
      <c r="F245" s="10">
        <v>17</v>
      </c>
      <c r="G245" s="7" t="s">
        <v>174</v>
      </c>
      <c r="H245" s="10">
        <v>3</v>
      </c>
      <c r="I245" s="10">
        <v>39</v>
      </c>
      <c r="J245" s="78" t="str">
        <f>VLOOKUP(I245,用途!$B$2:$C$48,2,1)</f>
        <v>(16)　イ</v>
      </c>
      <c r="K245" s="10">
        <v>2</v>
      </c>
      <c r="L245" s="10">
        <v>0</v>
      </c>
      <c r="M245" s="10">
        <v>0</v>
      </c>
      <c r="N245" s="6" t="s">
        <v>302</v>
      </c>
      <c r="O245" s="6">
        <v>0</v>
      </c>
      <c r="P245" s="10">
        <v>1</v>
      </c>
      <c r="Q245" s="6" t="s">
        <v>302</v>
      </c>
      <c r="R245" s="10">
        <v>1</v>
      </c>
      <c r="S245" s="10">
        <v>0</v>
      </c>
      <c r="T245" s="10">
        <v>0</v>
      </c>
      <c r="U245" s="10">
        <v>0</v>
      </c>
      <c r="V245" s="25"/>
    </row>
    <row r="246" spans="1:22" ht="14.25" customHeight="1" x14ac:dyDescent="0.2">
      <c r="A246" s="8" t="s">
        <v>127</v>
      </c>
      <c r="B246" s="55">
        <v>243</v>
      </c>
      <c r="C246" s="79" t="s">
        <v>81</v>
      </c>
      <c r="D246" s="6" t="s">
        <v>171</v>
      </c>
      <c r="E246" s="6" t="s">
        <v>170</v>
      </c>
      <c r="F246" s="10">
        <v>18</v>
      </c>
      <c r="G246" s="7" t="s">
        <v>174</v>
      </c>
      <c r="H246" s="10">
        <v>1</v>
      </c>
      <c r="I246" s="10">
        <v>39</v>
      </c>
      <c r="J246" s="78" t="str">
        <f>VLOOKUP(I246,用途!$B$2:$C$48,2,1)</f>
        <v>(16)　イ</v>
      </c>
      <c r="K246" s="10">
        <v>0</v>
      </c>
      <c r="L246" s="10">
        <v>0</v>
      </c>
      <c r="M246" s="10">
        <v>0</v>
      </c>
      <c r="N246" s="6" t="s">
        <v>303</v>
      </c>
      <c r="O246" s="6">
        <v>0</v>
      </c>
      <c r="P246" s="10">
        <v>1</v>
      </c>
      <c r="Q246" s="6" t="s">
        <v>289</v>
      </c>
      <c r="R246" s="10">
        <v>1</v>
      </c>
      <c r="S246" s="10">
        <v>0</v>
      </c>
      <c r="T246" s="10">
        <v>0</v>
      </c>
      <c r="U246" s="10">
        <v>0</v>
      </c>
      <c r="V246" s="25"/>
    </row>
    <row r="247" spans="1:22" ht="14.25" customHeight="1" x14ac:dyDescent="0.2">
      <c r="A247" s="8" t="s">
        <v>127</v>
      </c>
      <c r="B247" s="55">
        <v>244</v>
      </c>
      <c r="C247" s="79" t="s">
        <v>141</v>
      </c>
      <c r="D247" s="6" t="s">
        <v>142</v>
      </c>
      <c r="E247" s="6" t="s">
        <v>143</v>
      </c>
      <c r="F247" s="10">
        <v>30</v>
      </c>
      <c r="G247" s="7" t="s">
        <v>175</v>
      </c>
      <c r="H247" s="10">
        <v>1</v>
      </c>
      <c r="I247" s="10">
        <v>39</v>
      </c>
      <c r="J247" s="78" t="str">
        <f>VLOOKUP(I247,用途!$B$2:$C$48,2,1)</f>
        <v>(16)　イ</v>
      </c>
      <c r="K247" s="10">
        <v>0</v>
      </c>
      <c r="L247" s="10">
        <v>11</v>
      </c>
      <c r="M247" s="10">
        <v>0</v>
      </c>
      <c r="N247" s="13" t="s">
        <v>134</v>
      </c>
      <c r="O247" s="13">
        <v>1</v>
      </c>
      <c r="P247" s="10">
        <v>1</v>
      </c>
      <c r="Q247" s="6" t="s">
        <v>145</v>
      </c>
      <c r="R247" s="10">
        <v>4</v>
      </c>
      <c r="S247" s="10">
        <v>0</v>
      </c>
      <c r="T247" s="10">
        <v>0</v>
      </c>
      <c r="U247" s="10">
        <v>0</v>
      </c>
      <c r="V247" s="25"/>
    </row>
    <row r="248" spans="1:22" ht="14.25" customHeight="1" x14ac:dyDescent="0.2">
      <c r="A248" s="8" t="s">
        <v>127</v>
      </c>
      <c r="B248" s="55">
        <v>245</v>
      </c>
      <c r="C248" s="79" t="s">
        <v>141</v>
      </c>
      <c r="D248" s="6" t="s">
        <v>142</v>
      </c>
      <c r="E248" s="6" t="s">
        <v>143</v>
      </c>
      <c r="F248" s="10">
        <v>30</v>
      </c>
      <c r="G248" s="7" t="s">
        <v>175</v>
      </c>
      <c r="H248" s="10">
        <v>1</v>
      </c>
      <c r="I248" s="10">
        <v>39</v>
      </c>
      <c r="J248" s="78" t="str">
        <f>VLOOKUP(I248,用途!$B$2:$C$48,2,1)</f>
        <v>(16)　イ</v>
      </c>
      <c r="K248" s="10">
        <v>0</v>
      </c>
      <c r="L248" s="10">
        <v>12</v>
      </c>
      <c r="M248" s="10">
        <v>0</v>
      </c>
      <c r="N248" s="13" t="s">
        <v>134</v>
      </c>
      <c r="O248" s="13">
        <v>1</v>
      </c>
      <c r="P248" s="10">
        <v>1</v>
      </c>
      <c r="Q248" s="6" t="s">
        <v>145</v>
      </c>
      <c r="R248" s="10">
        <v>4</v>
      </c>
      <c r="S248" s="10">
        <v>0</v>
      </c>
      <c r="T248" s="10">
        <v>0</v>
      </c>
      <c r="U248" s="10">
        <v>0</v>
      </c>
      <c r="V248" s="25"/>
    </row>
    <row r="249" spans="1:22" ht="14.25" customHeight="1" x14ac:dyDescent="0.2">
      <c r="A249" s="8" t="s">
        <v>127</v>
      </c>
      <c r="B249" s="55">
        <v>246</v>
      </c>
      <c r="C249" s="79" t="s">
        <v>141</v>
      </c>
      <c r="D249" s="6" t="s">
        <v>142</v>
      </c>
      <c r="E249" s="6" t="s">
        <v>143</v>
      </c>
      <c r="F249" s="10">
        <v>30</v>
      </c>
      <c r="G249" s="7" t="s">
        <v>175</v>
      </c>
      <c r="H249" s="10">
        <v>1</v>
      </c>
      <c r="I249" s="10">
        <v>39</v>
      </c>
      <c r="J249" s="78" t="str">
        <f>VLOOKUP(I249,用途!$B$2:$C$48,2,1)</f>
        <v>(16)　イ</v>
      </c>
      <c r="K249" s="10">
        <v>0</v>
      </c>
      <c r="L249" s="10">
        <v>22</v>
      </c>
      <c r="M249" s="10">
        <v>0</v>
      </c>
      <c r="N249" s="13" t="s">
        <v>134</v>
      </c>
      <c r="O249" s="13">
        <v>1</v>
      </c>
      <c r="P249" s="10">
        <v>1</v>
      </c>
      <c r="Q249" s="6" t="s">
        <v>145</v>
      </c>
      <c r="R249" s="10">
        <v>4</v>
      </c>
      <c r="S249" s="10">
        <v>0</v>
      </c>
      <c r="T249" s="10">
        <v>0</v>
      </c>
      <c r="U249" s="10">
        <v>0</v>
      </c>
      <c r="V249" s="25"/>
    </row>
    <row r="250" spans="1:22" ht="14.25" customHeight="1" x14ac:dyDescent="0.2">
      <c r="A250" s="8" t="s">
        <v>127</v>
      </c>
      <c r="B250" s="55">
        <v>247</v>
      </c>
      <c r="C250" s="79" t="s">
        <v>141</v>
      </c>
      <c r="D250" s="6" t="s">
        <v>142</v>
      </c>
      <c r="E250" s="6" t="s">
        <v>143</v>
      </c>
      <c r="F250" s="10">
        <v>30</v>
      </c>
      <c r="G250" s="7" t="s">
        <v>175</v>
      </c>
      <c r="H250" s="10">
        <v>1</v>
      </c>
      <c r="I250" s="10">
        <v>39</v>
      </c>
      <c r="J250" s="78" t="str">
        <f>VLOOKUP(I250,用途!$B$2:$C$48,2,1)</f>
        <v>(16)　イ</v>
      </c>
      <c r="K250" s="10">
        <v>0</v>
      </c>
      <c r="L250" s="10">
        <v>26</v>
      </c>
      <c r="M250" s="10">
        <v>0</v>
      </c>
      <c r="N250" s="13" t="s">
        <v>134</v>
      </c>
      <c r="O250" s="13">
        <v>1</v>
      </c>
      <c r="P250" s="10">
        <v>1</v>
      </c>
      <c r="Q250" s="6" t="s">
        <v>145</v>
      </c>
      <c r="R250" s="10">
        <v>4</v>
      </c>
      <c r="S250" s="10">
        <v>0</v>
      </c>
      <c r="T250" s="10">
        <v>0</v>
      </c>
      <c r="U250" s="10">
        <v>0</v>
      </c>
      <c r="V250" s="25"/>
    </row>
    <row r="251" spans="1:22" ht="14.25" customHeight="1" x14ac:dyDescent="0.2">
      <c r="A251" s="8" t="s">
        <v>127</v>
      </c>
      <c r="B251" s="55">
        <v>248</v>
      </c>
      <c r="C251" s="79" t="s">
        <v>141</v>
      </c>
      <c r="D251" s="6" t="s">
        <v>142</v>
      </c>
      <c r="E251" s="6" t="s">
        <v>143</v>
      </c>
      <c r="F251" s="10">
        <v>30</v>
      </c>
      <c r="G251" s="7" t="s">
        <v>175</v>
      </c>
      <c r="H251" s="10">
        <v>1</v>
      </c>
      <c r="I251" s="10">
        <v>39</v>
      </c>
      <c r="J251" s="78" t="str">
        <f>VLOOKUP(I251,用途!$B$2:$C$48,2,1)</f>
        <v>(16)　イ</v>
      </c>
      <c r="K251" s="10">
        <v>0</v>
      </c>
      <c r="L251" s="10">
        <v>27</v>
      </c>
      <c r="M251" s="10">
        <v>0</v>
      </c>
      <c r="N251" s="13" t="s">
        <v>134</v>
      </c>
      <c r="O251" s="13">
        <v>1</v>
      </c>
      <c r="P251" s="10">
        <v>1</v>
      </c>
      <c r="Q251" s="6" t="s">
        <v>145</v>
      </c>
      <c r="R251" s="10">
        <v>4</v>
      </c>
      <c r="S251" s="10">
        <v>0</v>
      </c>
      <c r="T251" s="10">
        <v>0</v>
      </c>
      <c r="U251" s="10">
        <v>0</v>
      </c>
      <c r="V251" s="25"/>
    </row>
    <row r="252" spans="1:22" ht="14.25" customHeight="1" x14ac:dyDescent="0.2">
      <c r="A252" s="8" t="s">
        <v>127</v>
      </c>
      <c r="B252" s="55">
        <v>249</v>
      </c>
      <c r="C252" s="79" t="s">
        <v>141</v>
      </c>
      <c r="D252" s="6" t="s">
        <v>142</v>
      </c>
      <c r="E252" s="6" t="s">
        <v>143</v>
      </c>
      <c r="F252" s="10">
        <v>13</v>
      </c>
      <c r="G252" s="7" t="s">
        <v>179</v>
      </c>
      <c r="H252" s="10">
        <v>1</v>
      </c>
      <c r="I252" s="10">
        <v>39</v>
      </c>
      <c r="J252" s="78" t="str">
        <f>VLOOKUP(I252,用途!$B$2:$C$48,2,1)</f>
        <v>(16)　イ</v>
      </c>
      <c r="K252" s="10">
        <v>0</v>
      </c>
      <c r="L252" s="10">
        <v>0</v>
      </c>
      <c r="M252" s="10">
        <v>0</v>
      </c>
      <c r="N252" s="13" t="s">
        <v>144</v>
      </c>
      <c r="O252" s="13">
        <v>1</v>
      </c>
      <c r="P252" s="10">
        <v>2</v>
      </c>
      <c r="Q252" s="6" t="s">
        <v>78</v>
      </c>
      <c r="R252" s="10">
        <v>4</v>
      </c>
      <c r="S252" s="10">
        <v>0</v>
      </c>
      <c r="T252" s="10">
        <v>0</v>
      </c>
      <c r="U252" s="10">
        <v>0</v>
      </c>
      <c r="V252" s="25"/>
    </row>
    <row r="253" spans="1:22" ht="14.25" customHeight="1" x14ac:dyDescent="0.2">
      <c r="A253" s="8" t="s">
        <v>127</v>
      </c>
      <c r="B253" s="55">
        <v>250</v>
      </c>
      <c r="C253" s="79" t="s">
        <v>119</v>
      </c>
      <c r="D253" s="6" t="s">
        <v>120</v>
      </c>
      <c r="E253" s="6" t="s">
        <v>121</v>
      </c>
      <c r="F253" s="10">
        <v>30</v>
      </c>
      <c r="G253" s="7" t="s">
        <v>175</v>
      </c>
      <c r="H253" s="10">
        <v>2</v>
      </c>
      <c r="I253" s="10">
        <v>39</v>
      </c>
      <c r="J253" s="78" t="str">
        <f>VLOOKUP(I253,用途!$B$2:$C$48,2,1)</f>
        <v>(16)　イ</v>
      </c>
      <c r="K253" s="10">
        <v>0</v>
      </c>
      <c r="L253" s="10">
        <v>22</v>
      </c>
      <c r="M253" s="10">
        <v>0</v>
      </c>
      <c r="N253" s="13" t="s">
        <v>169</v>
      </c>
      <c r="O253" s="13">
        <v>1</v>
      </c>
      <c r="P253" s="10">
        <v>1</v>
      </c>
      <c r="Q253" s="6" t="s">
        <v>168</v>
      </c>
      <c r="R253" s="10">
        <v>4</v>
      </c>
      <c r="S253" s="10">
        <v>0</v>
      </c>
      <c r="T253" s="10">
        <v>0</v>
      </c>
      <c r="U253" s="10">
        <v>0</v>
      </c>
      <c r="V253" s="25"/>
    </row>
    <row r="254" spans="1:22" ht="14.25" customHeight="1" x14ac:dyDescent="0.2">
      <c r="A254" s="8" t="s">
        <v>127</v>
      </c>
      <c r="B254" s="55">
        <v>251</v>
      </c>
      <c r="C254" s="79" t="s">
        <v>119</v>
      </c>
      <c r="D254" s="6" t="s">
        <v>120</v>
      </c>
      <c r="E254" s="6" t="s">
        <v>121</v>
      </c>
      <c r="F254" s="10">
        <v>30</v>
      </c>
      <c r="G254" s="7" t="s">
        <v>175</v>
      </c>
      <c r="H254" s="10">
        <v>2</v>
      </c>
      <c r="I254" s="10">
        <v>39</v>
      </c>
      <c r="J254" s="78" t="str">
        <f>VLOOKUP(I254,用途!$B$2:$C$48,2,1)</f>
        <v>(16)　イ</v>
      </c>
      <c r="K254" s="10">
        <v>0</v>
      </c>
      <c r="L254" s="10">
        <v>22</v>
      </c>
      <c r="M254" s="10">
        <v>0</v>
      </c>
      <c r="N254" s="13" t="s">
        <v>167</v>
      </c>
      <c r="O254" s="13">
        <v>1</v>
      </c>
      <c r="P254" s="10">
        <v>1</v>
      </c>
      <c r="Q254" s="6" t="s">
        <v>166</v>
      </c>
      <c r="R254" s="10">
        <v>4</v>
      </c>
      <c r="S254" s="10">
        <v>0</v>
      </c>
      <c r="T254" s="10">
        <v>0</v>
      </c>
      <c r="U254" s="10">
        <v>0</v>
      </c>
      <c r="V254" s="25"/>
    </row>
    <row r="255" spans="1:22" ht="14.25" customHeight="1" x14ac:dyDescent="0.2">
      <c r="A255" s="8" t="s">
        <v>127</v>
      </c>
      <c r="B255" s="55">
        <v>252</v>
      </c>
      <c r="C255" s="79" t="s">
        <v>119</v>
      </c>
      <c r="D255" s="6" t="s">
        <v>120</v>
      </c>
      <c r="E255" s="6" t="s">
        <v>121</v>
      </c>
      <c r="F255" s="10">
        <v>30</v>
      </c>
      <c r="G255" s="7" t="s">
        <v>175</v>
      </c>
      <c r="H255" s="10">
        <v>2</v>
      </c>
      <c r="I255" s="10">
        <v>39</v>
      </c>
      <c r="J255" s="78" t="str">
        <f>VLOOKUP(I255,用途!$B$2:$C$48,2,1)</f>
        <v>(16)　イ</v>
      </c>
      <c r="K255" s="10">
        <v>0</v>
      </c>
      <c r="L255" s="10">
        <v>22</v>
      </c>
      <c r="M255" s="10">
        <v>0</v>
      </c>
      <c r="N255" s="13" t="s">
        <v>146</v>
      </c>
      <c r="O255" s="13">
        <v>1</v>
      </c>
      <c r="P255" s="10">
        <v>1</v>
      </c>
      <c r="Q255" s="6" t="s">
        <v>165</v>
      </c>
      <c r="R255" s="10">
        <v>4</v>
      </c>
      <c r="S255" s="10">
        <v>0</v>
      </c>
      <c r="T255" s="10">
        <v>0</v>
      </c>
      <c r="U255" s="10">
        <v>0</v>
      </c>
      <c r="V255" s="25"/>
    </row>
    <row r="256" spans="1:22" ht="14.25" customHeight="1" x14ac:dyDescent="0.2">
      <c r="A256" s="8" t="s">
        <v>127</v>
      </c>
      <c r="B256" s="55">
        <v>253</v>
      </c>
      <c r="C256" s="79" t="s">
        <v>119</v>
      </c>
      <c r="D256" s="6" t="s">
        <v>120</v>
      </c>
      <c r="E256" s="6" t="s">
        <v>121</v>
      </c>
      <c r="F256" s="10">
        <v>30</v>
      </c>
      <c r="G256" s="7" t="s">
        <v>175</v>
      </c>
      <c r="H256" s="10">
        <v>2</v>
      </c>
      <c r="I256" s="10">
        <v>39</v>
      </c>
      <c r="J256" s="78" t="str">
        <f>VLOOKUP(I256,用途!$B$2:$C$48,2,1)</f>
        <v>(16)　イ</v>
      </c>
      <c r="K256" s="10">
        <v>0</v>
      </c>
      <c r="L256" s="10">
        <v>22</v>
      </c>
      <c r="M256" s="10">
        <v>0</v>
      </c>
      <c r="N256" s="13" t="s">
        <v>164</v>
      </c>
      <c r="O256" s="13">
        <v>1</v>
      </c>
      <c r="P256" s="10">
        <v>1</v>
      </c>
      <c r="Q256" s="6" t="s">
        <v>163</v>
      </c>
      <c r="R256" s="10">
        <v>4</v>
      </c>
      <c r="S256" s="10">
        <v>0</v>
      </c>
      <c r="T256" s="10">
        <v>0</v>
      </c>
      <c r="U256" s="10">
        <v>0</v>
      </c>
      <c r="V256" s="25"/>
    </row>
    <row r="257" spans="1:22" ht="14.25" customHeight="1" x14ac:dyDescent="0.2">
      <c r="A257" s="8" t="s">
        <v>127</v>
      </c>
      <c r="B257" s="55">
        <v>254</v>
      </c>
      <c r="C257" s="79" t="s">
        <v>119</v>
      </c>
      <c r="D257" s="6" t="s">
        <v>120</v>
      </c>
      <c r="E257" s="6" t="s">
        <v>121</v>
      </c>
      <c r="F257" s="10">
        <v>30</v>
      </c>
      <c r="G257" s="7" t="s">
        <v>175</v>
      </c>
      <c r="H257" s="10">
        <v>2</v>
      </c>
      <c r="I257" s="10">
        <v>39</v>
      </c>
      <c r="J257" s="78" t="str">
        <f>VLOOKUP(I257,用途!$B$2:$C$48,2,1)</f>
        <v>(16)　イ</v>
      </c>
      <c r="K257" s="10">
        <v>0</v>
      </c>
      <c r="L257" s="10">
        <v>22</v>
      </c>
      <c r="M257" s="10">
        <v>0</v>
      </c>
      <c r="N257" s="6" t="s">
        <v>304</v>
      </c>
      <c r="O257" s="6">
        <v>0</v>
      </c>
      <c r="P257" s="10">
        <v>1</v>
      </c>
      <c r="Q257" s="6" t="s">
        <v>305</v>
      </c>
      <c r="R257" s="10">
        <v>1</v>
      </c>
      <c r="S257" s="10">
        <v>0</v>
      </c>
      <c r="T257" s="10">
        <v>0</v>
      </c>
      <c r="U257" s="10">
        <v>0</v>
      </c>
      <c r="V257" s="25"/>
    </row>
    <row r="258" spans="1:22" ht="14.25" customHeight="1" x14ac:dyDescent="0.2">
      <c r="A258" s="8" t="s">
        <v>127</v>
      </c>
      <c r="B258" s="55">
        <v>255</v>
      </c>
      <c r="C258" s="79" t="s">
        <v>119</v>
      </c>
      <c r="D258" s="6" t="s">
        <v>120</v>
      </c>
      <c r="E258" s="6" t="s">
        <v>121</v>
      </c>
      <c r="F258" s="10">
        <v>30</v>
      </c>
      <c r="G258" s="7" t="s">
        <v>175</v>
      </c>
      <c r="H258" s="10">
        <v>2</v>
      </c>
      <c r="I258" s="10">
        <v>16</v>
      </c>
      <c r="J258" s="78" t="str">
        <f>VLOOKUP(I258,用途!$B$2:$C$48,2,1)</f>
        <v>(3)　ロ</v>
      </c>
      <c r="K258" s="10">
        <v>0</v>
      </c>
      <c r="L258" s="10">
        <v>22</v>
      </c>
      <c r="M258" s="10">
        <v>0</v>
      </c>
      <c r="N258" s="6" t="s">
        <v>282</v>
      </c>
      <c r="O258" s="6">
        <v>0</v>
      </c>
      <c r="P258" s="10">
        <v>1</v>
      </c>
      <c r="Q258" s="6" t="s">
        <v>194</v>
      </c>
      <c r="R258" s="10">
        <v>4</v>
      </c>
      <c r="S258" s="10">
        <v>0</v>
      </c>
      <c r="T258" s="10">
        <v>0</v>
      </c>
      <c r="U258" s="10">
        <v>0</v>
      </c>
      <c r="V258" s="25"/>
    </row>
    <row r="259" spans="1:22" ht="14.25" customHeight="1" x14ac:dyDescent="0.2">
      <c r="A259" s="8" t="s">
        <v>127</v>
      </c>
      <c r="B259" s="55">
        <v>256</v>
      </c>
      <c r="C259" s="79" t="s">
        <v>119</v>
      </c>
      <c r="D259" s="6" t="s">
        <v>120</v>
      </c>
      <c r="E259" s="6" t="s">
        <v>121</v>
      </c>
      <c r="F259" s="10">
        <v>30</v>
      </c>
      <c r="G259" s="7" t="s">
        <v>175</v>
      </c>
      <c r="H259" s="10">
        <v>2</v>
      </c>
      <c r="I259" s="10">
        <v>39</v>
      </c>
      <c r="J259" s="78" t="str">
        <f>VLOOKUP(I259,用途!$B$2:$C$48,2,1)</f>
        <v>(16)　イ</v>
      </c>
      <c r="K259" s="10">
        <v>0</v>
      </c>
      <c r="L259" s="10">
        <v>22</v>
      </c>
      <c r="M259" s="10">
        <v>0</v>
      </c>
      <c r="N259" s="6" t="s">
        <v>245</v>
      </c>
      <c r="O259" s="6">
        <v>0</v>
      </c>
      <c r="P259" s="10">
        <v>1</v>
      </c>
      <c r="Q259" s="6" t="s">
        <v>306</v>
      </c>
      <c r="R259" s="10">
        <v>4</v>
      </c>
      <c r="S259" s="10">
        <v>0</v>
      </c>
      <c r="T259" s="10">
        <v>0</v>
      </c>
      <c r="U259" s="10">
        <v>0</v>
      </c>
      <c r="V259" s="25"/>
    </row>
    <row r="260" spans="1:22" ht="14.25" customHeight="1" x14ac:dyDescent="0.2">
      <c r="A260" s="8" t="s">
        <v>127</v>
      </c>
      <c r="B260" s="55">
        <v>257</v>
      </c>
      <c r="C260" s="79" t="s">
        <v>119</v>
      </c>
      <c r="D260" s="6" t="s">
        <v>120</v>
      </c>
      <c r="E260" s="6" t="s">
        <v>121</v>
      </c>
      <c r="F260" s="10">
        <v>30</v>
      </c>
      <c r="G260" s="7" t="s">
        <v>175</v>
      </c>
      <c r="H260" s="10">
        <v>2</v>
      </c>
      <c r="I260" s="10">
        <v>16</v>
      </c>
      <c r="J260" s="78" t="str">
        <f>VLOOKUP(I260,用途!$B$2:$C$48,2,1)</f>
        <v>(3)　ロ</v>
      </c>
      <c r="K260" s="10">
        <v>0</v>
      </c>
      <c r="L260" s="10">
        <v>22</v>
      </c>
      <c r="M260" s="10">
        <v>0</v>
      </c>
      <c r="N260" s="6" t="s">
        <v>190</v>
      </c>
      <c r="O260" s="6">
        <v>0</v>
      </c>
      <c r="P260" s="10">
        <v>1</v>
      </c>
      <c r="Q260" s="6" t="s">
        <v>307</v>
      </c>
      <c r="R260" s="10">
        <v>4</v>
      </c>
      <c r="S260" s="10">
        <v>0</v>
      </c>
      <c r="T260" s="10">
        <v>0</v>
      </c>
      <c r="U260" s="10">
        <v>0</v>
      </c>
      <c r="V260" s="25"/>
    </row>
    <row r="261" spans="1:22" ht="14.25" customHeight="1" x14ac:dyDescent="0.2">
      <c r="A261" s="8" t="s">
        <v>127</v>
      </c>
      <c r="B261" s="55">
        <v>258</v>
      </c>
      <c r="C261" s="79" t="s">
        <v>119</v>
      </c>
      <c r="D261" s="6" t="s">
        <v>120</v>
      </c>
      <c r="E261" s="6" t="s">
        <v>121</v>
      </c>
      <c r="F261" s="10">
        <v>30</v>
      </c>
      <c r="G261" s="7" t="s">
        <v>175</v>
      </c>
      <c r="H261" s="10">
        <v>2</v>
      </c>
      <c r="I261" s="10">
        <v>39</v>
      </c>
      <c r="J261" s="78" t="str">
        <f>VLOOKUP(I261,用途!$B$2:$C$48,2,1)</f>
        <v>(16)　イ</v>
      </c>
      <c r="K261" s="10">
        <v>0</v>
      </c>
      <c r="L261" s="10">
        <v>22</v>
      </c>
      <c r="M261" s="10">
        <v>0</v>
      </c>
      <c r="N261" s="6" t="s">
        <v>308</v>
      </c>
      <c r="O261" s="6">
        <v>0</v>
      </c>
      <c r="P261" s="10">
        <v>2</v>
      </c>
      <c r="Q261" s="6" t="s">
        <v>78</v>
      </c>
      <c r="R261" s="10">
        <v>4</v>
      </c>
      <c r="S261" s="16">
        <v>1</v>
      </c>
      <c r="T261" s="10">
        <v>0</v>
      </c>
      <c r="U261" s="10">
        <v>0</v>
      </c>
      <c r="V261" s="25"/>
    </row>
    <row r="262" spans="1:22" ht="14.25" customHeight="1" x14ac:dyDescent="0.2">
      <c r="A262" s="8" t="s">
        <v>127</v>
      </c>
      <c r="B262" s="55">
        <v>259</v>
      </c>
      <c r="C262" s="79" t="s">
        <v>119</v>
      </c>
      <c r="D262" s="6" t="s">
        <v>120</v>
      </c>
      <c r="E262" s="6" t="s">
        <v>121</v>
      </c>
      <c r="F262" s="10">
        <v>30</v>
      </c>
      <c r="G262" s="7" t="s">
        <v>175</v>
      </c>
      <c r="H262" s="10">
        <v>2</v>
      </c>
      <c r="I262" s="10">
        <v>16</v>
      </c>
      <c r="J262" s="78" t="str">
        <f>VLOOKUP(I262,用途!$B$2:$C$48,2,1)</f>
        <v>(3)　ロ</v>
      </c>
      <c r="K262" s="10">
        <v>0</v>
      </c>
      <c r="L262" s="10">
        <v>22</v>
      </c>
      <c r="M262" s="10">
        <v>0</v>
      </c>
      <c r="N262" s="6" t="s">
        <v>251</v>
      </c>
      <c r="O262" s="6">
        <v>0</v>
      </c>
      <c r="P262" s="10">
        <v>1</v>
      </c>
      <c r="Q262" s="6" t="s">
        <v>294</v>
      </c>
      <c r="R262" s="10">
        <v>1</v>
      </c>
      <c r="S262" s="10">
        <v>0</v>
      </c>
      <c r="T262" s="10">
        <v>0</v>
      </c>
      <c r="U262" s="10">
        <v>0</v>
      </c>
      <c r="V262" s="25"/>
    </row>
    <row r="263" spans="1:22" ht="14.25" customHeight="1" x14ac:dyDescent="0.2">
      <c r="A263" s="8" t="s">
        <v>127</v>
      </c>
      <c r="B263" s="55">
        <v>260</v>
      </c>
      <c r="C263" s="79" t="s">
        <v>119</v>
      </c>
      <c r="D263" s="6" t="s">
        <v>120</v>
      </c>
      <c r="E263" s="6" t="s">
        <v>121</v>
      </c>
      <c r="F263" s="10">
        <v>17</v>
      </c>
      <c r="G263" s="7" t="s">
        <v>174</v>
      </c>
      <c r="H263" s="10">
        <v>3</v>
      </c>
      <c r="I263" s="10">
        <v>39</v>
      </c>
      <c r="J263" s="78" t="str">
        <f>VLOOKUP(I263,用途!$B$2:$C$48,2,1)</f>
        <v>(16)　イ</v>
      </c>
      <c r="K263" s="10">
        <v>1</v>
      </c>
      <c r="L263" s="10">
        <v>0</v>
      </c>
      <c r="M263" s="10">
        <v>0</v>
      </c>
      <c r="N263" s="6" t="s">
        <v>309</v>
      </c>
      <c r="O263" s="6">
        <v>0</v>
      </c>
      <c r="P263" s="10">
        <v>1</v>
      </c>
      <c r="Q263" s="6" t="s">
        <v>309</v>
      </c>
      <c r="R263" s="10">
        <v>1</v>
      </c>
      <c r="S263" s="10">
        <v>0</v>
      </c>
      <c r="T263" s="10">
        <v>0</v>
      </c>
      <c r="U263" s="10">
        <v>0</v>
      </c>
      <c r="V263" s="25"/>
    </row>
    <row r="264" spans="1:22" ht="14.25" customHeight="1" x14ac:dyDescent="0.2">
      <c r="A264" s="8" t="s">
        <v>127</v>
      </c>
      <c r="B264" s="55">
        <v>261</v>
      </c>
      <c r="C264" s="79" t="s">
        <v>119</v>
      </c>
      <c r="D264" s="6" t="s">
        <v>310</v>
      </c>
      <c r="E264" s="6" t="s">
        <v>311</v>
      </c>
      <c r="F264" s="10">
        <v>31</v>
      </c>
      <c r="G264" s="7" t="s">
        <v>176</v>
      </c>
      <c r="H264" s="10">
        <v>1</v>
      </c>
      <c r="I264" s="10">
        <v>39</v>
      </c>
      <c r="J264" s="78" t="str">
        <f>VLOOKUP(I264,用途!$B$2:$C$48,2,1)</f>
        <v>(16)　イ</v>
      </c>
      <c r="K264" s="10">
        <v>2</v>
      </c>
      <c r="L264" s="10">
        <v>22</v>
      </c>
      <c r="M264" s="10">
        <v>0</v>
      </c>
      <c r="N264" s="6" t="s">
        <v>312</v>
      </c>
      <c r="O264" s="6">
        <v>0</v>
      </c>
      <c r="P264" s="10">
        <v>1</v>
      </c>
      <c r="Q264" s="6" t="s">
        <v>313</v>
      </c>
      <c r="R264" s="10">
        <v>4</v>
      </c>
      <c r="S264" s="10">
        <v>0</v>
      </c>
      <c r="T264" s="10">
        <v>0</v>
      </c>
      <c r="U264" s="10">
        <v>0</v>
      </c>
      <c r="V264" s="25"/>
    </row>
    <row r="265" spans="1:22" ht="14.25" customHeight="1" x14ac:dyDescent="0.2">
      <c r="A265" s="8" t="s">
        <v>127</v>
      </c>
      <c r="B265" s="55">
        <v>262</v>
      </c>
      <c r="C265" s="79" t="s">
        <v>119</v>
      </c>
      <c r="D265" s="6" t="s">
        <v>310</v>
      </c>
      <c r="E265" s="6" t="s">
        <v>311</v>
      </c>
      <c r="F265" s="10">
        <v>31</v>
      </c>
      <c r="G265" s="7" t="s">
        <v>176</v>
      </c>
      <c r="H265" s="10">
        <v>1</v>
      </c>
      <c r="I265" s="10">
        <v>39</v>
      </c>
      <c r="J265" s="78" t="str">
        <f>VLOOKUP(I265,用途!$B$2:$C$48,2,1)</f>
        <v>(16)　イ</v>
      </c>
      <c r="K265" s="10">
        <v>2</v>
      </c>
      <c r="L265" s="10">
        <v>22</v>
      </c>
      <c r="M265" s="10">
        <v>0</v>
      </c>
      <c r="N265" s="6" t="s">
        <v>274</v>
      </c>
      <c r="O265" s="6">
        <v>0</v>
      </c>
      <c r="P265" s="10">
        <v>1</v>
      </c>
      <c r="Q265" s="6" t="s">
        <v>314</v>
      </c>
      <c r="R265" s="10">
        <v>4</v>
      </c>
      <c r="S265" s="10">
        <v>0</v>
      </c>
      <c r="T265" s="10">
        <v>0</v>
      </c>
      <c r="U265" s="10">
        <v>0</v>
      </c>
      <c r="V265" s="25"/>
    </row>
    <row r="266" spans="1:22" ht="14.25" customHeight="1" x14ac:dyDescent="0.2">
      <c r="A266" s="8" t="s">
        <v>127</v>
      </c>
      <c r="B266" s="55">
        <v>263</v>
      </c>
      <c r="C266" s="79" t="s">
        <v>119</v>
      </c>
      <c r="D266" s="6" t="s">
        <v>315</v>
      </c>
      <c r="E266" s="6" t="s">
        <v>316</v>
      </c>
      <c r="F266" s="10">
        <v>30</v>
      </c>
      <c r="G266" s="7" t="s">
        <v>175</v>
      </c>
      <c r="H266" s="10">
        <v>2</v>
      </c>
      <c r="I266" s="10">
        <v>16</v>
      </c>
      <c r="J266" s="78" t="str">
        <f>VLOOKUP(I266,用途!$B$2:$C$48,2,1)</f>
        <v>(3)　ロ</v>
      </c>
      <c r="K266" s="10">
        <v>0</v>
      </c>
      <c r="L266" s="10">
        <v>22</v>
      </c>
      <c r="M266" s="10">
        <v>0</v>
      </c>
      <c r="N266" s="6" t="s">
        <v>317</v>
      </c>
      <c r="O266" s="6">
        <v>0</v>
      </c>
      <c r="P266" s="10">
        <v>1</v>
      </c>
      <c r="Q266" s="6" t="s">
        <v>318</v>
      </c>
      <c r="R266" s="10">
        <v>4</v>
      </c>
      <c r="S266" s="10">
        <v>0</v>
      </c>
      <c r="T266" s="10">
        <v>0</v>
      </c>
      <c r="U266" s="10">
        <v>0</v>
      </c>
      <c r="V266" s="25"/>
    </row>
    <row r="267" spans="1:22" ht="14.25" customHeight="1" x14ac:dyDescent="0.2">
      <c r="A267" s="8" t="s">
        <v>127</v>
      </c>
      <c r="B267" s="55">
        <v>264</v>
      </c>
      <c r="C267" s="79" t="s">
        <v>87</v>
      </c>
      <c r="D267" s="6" t="s">
        <v>129</v>
      </c>
      <c r="E267" s="6" t="s">
        <v>130</v>
      </c>
      <c r="F267" s="10">
        <v>17</v>
      </c>
      <c r="G267" s="7" t="s">
        <v>174</v>
      </c>
      <c r="H267" s="10">
        <v>3</v>
      </c>
      <c r="I267" s="10">
        <v>39</v>
      </c>
      <c r="J267" s="78" t="str">
        <f>VLOOKUP(I267,用途!$B$2:$C$48,2,1)</f>
        <v>(16)　イ</v>
      </c>
      <c r="K267" s="10">
        <v>0</v>
      </c>
      <c r="L267" s="10">
        <v>0</v>
      </c>
      <c r="M267" s="10">
        <v>0</v>
      </c>
      <c r="N267" s="6" t="s">
        <v>294</v>
      </c>
      <c r="O267" s="6">
        <v>0</v>
      </c>
      <c r="P267" s="10">
        <v>1</v>
      </c>
      <c r="Q267" s="6" t="s">
        <v>294</v>
      </c>
      <c r="R267" s="10">
        <v>1</v>
      </c>
      <c r="S267" s="10">
        <v>0</v>
      </c>
      <c r="T267" s="10">
        <v>0</v>
      </c>
      <c r="U267" s="10">
        <v>0</v>
      </c>
      <c r="V267" s="25"/>
    </row>
    <row r="268" spans="1:22" ht="14.25" customHeight="1" x14ac:dyDescent="0.2">
      <c r="A268" s="8" t="s">
        <v>127</v>
      </c>
      <c r="B268" s="55">
        <v>265</v>
      </c>
      <c r="C268" s="79" t="s">
        <v>87</v>
      </c>
      <c r="D268" s="6" t="s">
        <v>319</v>
      </c>
      <c r="E268" s="6" t="s">
        <v>320</v>
      </c>
      <c r="F268" s="10">
        <v>25</v>
      </c>
      <c r="G268" s="7" t="s">
        <v>177</v>
      </c>
      <c r="H268" s="10">
        <v>1</v>
      </c>
      <c r="I268" s="10">
        <v>18</v>
      </c>
      <c r="J268" s="78" t="str">
        <f>VLOOKUP(I268,用途!$B$2:$C$48,2,1)</f>
        <v>(5)　イ</v>
      </c>
      <c r="K268" s="10">
        <v>0</v>
      </c>
      <c r="L268" s="10">
        <v>0</v>
      </c>
      <c r="M268" s="10">
        <v>0</v>
      </c>
      <c r="N268" s="6" t="s">
        <v>321</v>
      </c>
      <c r="O268" s="6">
        <v>0</v>
      </c>
      <c r="P268" s="10">
        <v>1</v>
      </c>
      <c r="Q268" s="6" t="s">
        <v>322</v>
      </c>
      <c r="R268" s="10">
        <v>2</v>
      </c>
      <c r="S268" s="10">
        <v>0</v>
      </c>
      <c r="T268" s="10">
        <v>0</v>
      </c>
      <c r="U268" s="10">
        <v>0</v>
      </c>
      <c r="V268" s="25"/>
    </row>
    <row r="269" spans="1:22" ht="14.25" customHeight="1" x14ac:dyDescent="0.2">
      <c r="A269" s="8" t="s">
        <v>127</v>
      </c>
      <c r="B269" s="55">
        <v>266</v>
      </c>
      <c r="C269" s="79" t="s">
        <v>88</v>
      </c>
      <c r="D269" s="6" t="s">
        <v>89</v>
      </c>
      <c r="E269" s="6" t="s">
        <v>90</v>
      </c>
      <c r="F269" s="10">
        <v>17</v>
      </c>
      <c r="G269" s="7" t="s">
        <v>174</v>
      </c>
      <c r="H269" s="10">
        <v>3</v>
      </c>
      <c r="I269" s="10">
        <v>41</v>
      </c>
      <c r="J269" s="78" t="str">
        <f>VLOOKUP(I269,用途!$B$2:$C$48,2,1)</f>
        <v>(16)　ロ</v>
      </c>
      <c r="K269" s="10">
        <v>0</v>
      </c>
      <c r="L269" s="10">
        <v>0</v>
      </c>
      <c r="M269" s="10">
        <v>0</v>
      </c>
      <c r="N269" s="6" t="s">
        <v>270</v>
      </c>
      <c r="O269" s="6">
        <v>0</v>
      </c>
      <c r="P269" s="10">
        <v>1</v>
      </c>
      <c r="Q269" s="6" t="s">
        <v>270</v>
      </c>
      <c r="R269" s="10">
        <v>1</v>
      </c>
      <c r="S269" s="10">
        <v>0</v>
      </c>
      <c r="T269" s="10">
        <v>0</v>
      </c>
      <c r="U269" s="10">
        <v>0</v>
      </c>
      <c r="V269" s="25"/>
    </row>
    <row r="270" spans="1:22" ht="14.25" customHeight="1" x14ac:dyDescent="0.2">
      <c r="A270" s="8" t="s">
        <v>127</v>
      </c>
      <c r="B270" s="55">
        <v>267</v>
      </c>
      <c r="C270" s="79" t="s">
        <v>88</v>
      </c>
      <c r="D270" s="6" t="s">
        <v>89</v>
      </c>
      <c r="E270" s="6" t="s">
        <v>90</v>
      </c>
      <c r="F270" s="10">
        <v>30</v>
      </c>
      <c r="G270" s="7" t="s">
        <v>175</v>
      </c>
      <c r="H270" s="10">
        <v>2</v>
      </c>
      <c r="I270" s="10">
        <v>39</v>
      </c>
      <c r="J270" s="78" t="str">
        <f>VLOOKUP(I270,用途!$B$2:$C$48,2,1)</f>
        <v>(16)　イ</v>
      </c>
      <c r="K270" s="10">
        <v>0</v>
      </c>
      <c r="L270" s="10">
        <v>22</v>
      </c>
      <c r="M270" s="10">
        <v>0</v>
      </c>
      <c r="N270" s="6" t="s">
        <v>201</v>
      </c>
      <c r="O270" s="6">
        <v>0</v>
      </c>
      <c r="P270" s="10">
        <v>1</v>
      </c>
      <c r="Q270" s="6" t="s">
        <v>270</v>
      </c>
      <c r="R270" s="10">
        <v>1</v>
      </c>
      <c r="S270" s="10">
        <v>0</v>
      </c>
      <c r="T270" s="10">
        <v>0</v>
      </c>
      <c r="U270" s="10">
        <v>0</v>
      </c>
      <c r="V270" s="25"/>
    </row>
    <row r="271" spans="1:22" ht="14.25" customHeight="1" x14ac:dyDescent="0.2">
      <c r="A271" s="8" t="s">
        <v>127</v>
      </c>
      <c r="B271" s="55">
        <v>268</v>
      </c>
      <c r="C271" s="79" t="s">
        <v>88</v>
      </c>
      <c r="D271" s="6" t="s">
        <v>116</v>
      </c>
      <c r="E271" s="6" t="s">
        <v>117</v>
      </c>
      <c r="F271" s="10">
        <v>24</v>
      </c>
      <c r="G271" s="7" t="s">
        <v>177</v>
      </c>
      <c r="H271" s="10">
        <v>1</v>
      </c>
      <c r="I271" s="10">
        <v>16</v>
      </c>
      <c r="J271" s="78" t="str">
        <f>VLOOKUP(I271,用途!$B$2:$C$48,2,1)</f>
        <v>(3)　ロ</v>
      </c>
      <c r="K271" s="10">
        <v>0</v>
      </c>
      <c r="L271" s="10">
        <v>0</v>
      </c>
      <c r="M271" s="10">
        <v>2</v>
      </c>
      <c r="N271" s="6" t="s">
        <v>212</v>
      </c>
      <c r="O271" s="6">
        <v>0</v>
      </c>
      <c r="P271" s="10">
        <v>1</v>
      </c>
      <c r="Q271" s="6" t="s">
        <v>265</v>
      </c>
      <c r="R271" s="10">
        <v>1</v>
      </c>
      <c r="S271" s="10">
        <v>0</v>
      </c>
      <c r="T271" s="10">
        <v>0</v>
      </c>
      <c r="U271" s="10">
        <v>0</v>
      </c>
      <c r="V271" s="25"/>
    </row>
    <row r="272" spans="1:22" ht="14.25" customHeight="1" x14ac:dyDescent="0.2">
      <c r="A272" s="8" t="s">
        <v>127</v>
      </c>
      <c r="B272" s="55">
        <v>269</v>
      </c>
      <c r="C272" s="79" t="s">
        <v>91</v>
      </c>
      <c r="D272" s="6" t="s">
        <v>92</v>
      </c>
      <c r="E272" s="6" t="s">
        <v>93</v>
      </c>
      <c r="F272" s="10">
        <v>18</v>
      </c>
      <c r="G272" s="7" t="s">
        <v>174</v>
      </c>
      <c r="H272" s="10">
        <v>3</v>
      </c>
      <c r="I272" s="10">
        <v>17</v>
      </c>
      <c r="J272" s="78" t="str">
        <f>VLOOKUP(I272,用途!$B$2:$C$48,2,1)</f>
        <v>(4)</v>
      </c>
      <c r="K272" s="10">
        <v>0</v>
      </c>
      <c r="L272" s="10">
        <v>0</v>
      </c>
      <c r="M272" s="10">
        <v>0</v>
      </c>
      <c r="N272" s="6" t="s">
        <v>323</v>
      </c>
      <c r="O272" s="6">
        <v>0</v>
      </c>
      <c r="P272" s="10">
        <v>1</v>
      </c>
      <c r="Q272" s="6" t="s">
        <v>324</v>
      </c>
      <c r="R272" s="10">
        <v>1</v>
      </c>
      <c r="S272" s="6" t="s">
        <v>127</v>
      </c>
      <c r="T272" s="6" t="s">
        <v>127</v>
      </c>
      <c r="U272" s="6" t="s">
        <v>127</v>
      </c>
      <c r="V272" s="26"/>
    </row>
    <row r="273" spans="1:22" ht="14.25" customHeight="1" x14ac:dyDescent="0.2">
      <c r="A273" s="8" t="s">
        <v>127</v>
      </c>
      <c r="B273" s="55">
        <v>270</v>
      </c>
      <c r="C273" s="79" t="s">
        <v>91</v>
      </c>
      <c r="D273" s="6" t="s">
        <v>92</v>
      </c>
      <c r="E273" s="6" t="s">
        <v>93</v>
      </c>
      <c r="F273" s="10">
        <v>20</v>
      </c>
      <c r="G273" s="7" t="s">
        <v>178</v>
      </c>
      <c r="H273" s="10">
        <v>2</v>
      </c>
      <c r="I273" s="10">
        <v>39</v>
      </c>
      <c r="J273" s="78" t="str">
        <f>VLOOKUP(I273,用途!$B$2:$C$48,2,1)</f>
        <v>(16)　イ</v>
      </c>
      <c r="K273" s="10">
        <v>0</v>
      </c>
      <c r="L273" s="10">
        <v>0</v>
      </c>
      <c r="M273" s="10">
        <v>0</v>
      </c>
      <c r="N273" s="6" t="s">
        <v>216</v>
      </c>
      <c r="O273" s="6">
        <v>0</v>
      </c>
      <c r="P273" s="10">
        <v>1</v>
      </c>
      <c r="Q273" s="6" t="s">
        <v>325</v>
      </c>
      <c r="R273" s="10">
        <v>2</v>
      </c>
      <c r="S273" s="6" t="s">
        <v>127</v>
      </c>
      <c r="T273" s="6" t="s">
        <v>127</v>
      </c>
      <c r="U273" s="6" t="s">
        <v>127</v>
      </c>
      <c r="V273" s="26"/>
    </row>
    <row r="274" spans="1:22" ht="14.25" customHeight="1" x14ac:dyDescent="0.2">
      <c r="A274" s="8" t="s">
        <v>127</v>
      </c>
      <c r="B274" s="55">
        <v>271</v>
      </c>
      <c r="C274" s="79" t="s">
        <v>91</v>
      </c>
      <c r="D274" s="6" t="s">
        <v>92</v>
      </c>
      <c r="E274" s="6" t="s">
        <v>93</v>
      </c>
      <c r="F274" s="10">
        <v>21</v>
      </c>
      <c r="G274" s="7" t="s">
        <v>177</v>
      </c>
      <c r="H274" s="10">
        <v>2</v>
      </c>
      <c r="I274" s="10">
        <v>39</v>
      </c>
      <c r="J274" s="78" t="str">
        <f>VLOOKUP(I274,用途!$B$2:$C$48,2,1)</f>
        <v>(16)　イ</v>
      </c>
      <c r="K274" s="10">
        <v>0</v>
      </c>
      <c r="L274" s="10">
        <v>0</v>
      </c>
      <c r="M274" s="10">
        <v>0</v>
      </c>
      <c r="N274" s="6" t="s">
        <v>216</v>
      </c>
      <c r="O274" s="6">
        <v>0</v>
      </c>
      <c r="P274" s="10">
        <v>1</v>
      </c>
      <c r="Q274" s="6" t="s">
        <v>325</v>
      </c>
      <c r="R274" s="10">
        <v>2</v>
      </c>
      <c r="S274" s="6" t="s">
        <v>127</v>
      </c>
      <c r="T274" s="6" t="s">
        <v>127</v>
      </c>
      <c r="U274" s="6" t="s">
        <v>127</v>
      </c>
      <c r="V274" s="26"/>
    </row>
    <row r="275" spans="1:22" ht="14.25" customHeight="1" x14ac:dyDescent="0.2">
      <c r="A275" s="8" t="s">
        <v>127</v>
      </c>
      <c r="B275" s="55">
        <v>272</v>
      </c>
      <c r="C275" s="79" t="s">
        <v>91</v>
      </c>
      <c r="D275" s="6" t="s">
        <v>92</v>
      </c>
      <c r="E275" s="6" t="s">
        <v>93</v>
      </c>
      <c r="F275" s="10">
        <v>27</v>
      </c>
      <c r="G275" s="7" t="s">
        <v>177</v>
      </c>
      <c r="H275" s="10">
        <v>2</v>
      </c>
      <c r="I275" s="10">
        <v>39</v>
      </c>
      <c r="J275" s="78" t="str">
        <f>VLOOKUP(I275,用途!$B$2:$C$48,2,1)</f>
        <v>(16)　イ</v>
      </c>
      <c r="K275" s="10">
        <v>0</v>
      </c>
      <c r="L275" s="10">
        <v>0</v>
      </c>
      <c r="M275" s="10">
        <v>2</v>
      </c>
      <c r="N275" s="6" t="s">
        <v>216</v>
      </c>
      <c r="O275" s="6">
        <v>0</v>
      </c>
      <c r="P275" s="10">
        <v>1</v>
      </c>
      <c r="Q275" s="6" t="s">
        <v>325</v>
      </c>
      <c r="R275" s="10">
        <v>2</v>
      </c>
      <c r="S275" s="6" t="s">
        <v>127</v>
      </c>
      <c r="T275" s="6" t="s">
        <v>127</v>
      </c>
      <c r="U275" s="6" t="s">
        <v>127</v>
      </c>
      <c r="V275" s="26"/>
    </row>
    <row r="276" spans="1:22" ht="14.25" customHeight="1" x14ac:dyDescent="0.2">
      <c r="A276" s="8" t="s">
        <v>127</v>
      </c>
      <c r="B276" s="55">
        <v>273</v>
      </c>
      <c r="C276" s="79" t="s">
        <v>91</v>
      </c>
      <c r="D276" s="6" t="s">
        <v>92</v>
      </c>
      <c r="E276" s="6" t="s">
        <v>93</v>
      </c>
      <c r="F276" s="10">
        <v>27</v>
      </c>
      <c r="G276" s="7" t="s">
        <v>177</v>
      </c>
      <c r="H276" s="10">
        <v>2</v>
      </c>
      <c r="I276" s="10">
        <v>39</v>
      </c>
      <c r="J276" s="78" t="str">
        <f>VLOOKUP(I276,用途!$B$2:$C$48,2,1)</f>
        <v>(16)　イ</v>
      </c>
      <c r="K276" s="10">
        <v>0</v>
      </c>
      <c r="L276" s="10">
        <v>0</v>
      </c>
      <c r="M276" s="10">
        <v>2</v>
      </c>
      <c r="N276" s="6" t="s">
        <v>216</v>
      </c>
      <c r="O276" s="6">
        <v>0</v>
      </c>
      <c r="P276" s="10">
        <v>1</v>
      </c>
      <c r="Q276" s="6" t="s">
        <v>325</v>
      </c>
      <c r="R276" s="10">
        <v>2</v>
      </c>
      <c r="S276" s="6" t="s">
        <v>127</v>
      </c>
      <c r="T276" s="6" t="s">
        <v>127</v>
      </c>
      <c r="U276" s="6" t="s">
        <v>127</v>
      </c>
      <c r="V276" s="26"/>
    </row>
    <row r="277" spans="1:22" ht="14.25" customHeight="1" x14ac:dyDescent="0.2">
      <c r="A277" s="8" t="s">
        <v>127</v>
      </c>
      <c r="B277" s="55">
        <v>274</v>
      </c>
      <c r="C277" s="79" t="s">
        <v>91</v>
      </c>
      <c r="D277" s="6" t="s">
        <v>92</v>
      </c>
      <c r="E277" s="6" t="s">
        <v>93</v>
      </c>
      <c r="F277" s="10">
        <v>30</v>
      </c>
      <c r="G277" s="7" t="s">
        <v>175</v>
      </c>
      <c r="H277" s="10">
        <v>2</v>
      </c>
      <c r="I277" s="10">
        <v>39</v>
      </c>
      <c r="J277" s="78" t="str">
        <f>VLOOKUP(I277,用途!$B$2:$C$48,2,1)</f>
        <v>(16)　イ</v>
      </c>
      <c r="K277" s="10">
        <v>0</v>
      </c>
      <c r="L277" s="10">
        <v>22</v>
      </c>
      <c r="M277" s="10">
        <v>0</v>
      </c>
      <c r="N277" s="6" t="s">
        <v>216</v>
      </c>
      <c r="O277" s="6">
        <v>0</v>
      </c>
      <c r="P277" s="10">
        <v>1</v>
      </c>
      <c r="Q277" s="6" t="s">
        <v>325</v>
      </c>
      <c r="R277" s="10">
        <v>2</v>
      </c>
      <c r="S277" s="6" t="s">
        <v>127</v>
      </c>
      <c r="T277" s="6" t="s">
        <v>127</v>
      </c>
      <c r="U277" s="6" t="s">
        <v>127</v>
      </c>
      <c r="V277" s="26"/>
    </row>
    <row r="278" spans="1:22" ht="14.25" customHeight="1" x14ac:dyDescent="0.2">
      <c r="A278" s="8" t="s">
        <v>127</v>
      </c>
      <c r="B278" s="55">
        <v>275</v>
      </c>
      <c r="C278" s="79" t="s">
        <v>91</v>
      </c>
      <c r="D278" s="6" t="s">
        <v>92</v>
      </c>
      <c r="E278" s="6" t="s">
        <v>93</v>
      </c>
      <c r="F278" s="10">
        <v>30</v>
      </c>
      <c r="G278" s="7" t="s">
        <v>175</v>
      </c>
      <c r="H278" s="10">
        <v>2</v>
      </c>
      <c r="I278" s="10">
        <v>39</v>
      </c>
      <c r="J278" s="78" t="str">
        <f>VLOOKUP(I278,用途!$B$2:$C$48,2,1)</f>
        <v>(16)　イ</v>
      </c>
      <c r="K278" s="10">
        <v>0</v>
      </c>
      <c r="L278" s="10">
        <v>32</v>
      </c>
      <c r="M278" s="10">
        <v>0</v>
      </c>
      <c r="N278" s="6" t="s">
        <v>216</v>
      </c>
      <c r="O278" s="6">
        <v>0</v>
      </c>
      <c r="P278" s="10">
        <v>1</v>
      </c>
      <c r="Q278" s="6" t="s">
        <v>325</v>
      </c>
      <c r="R278" s="10">
        <v>2</v>
      </c>
      <c r="S278" s="6" t="s">
        <v>127</v>
      </c>
      <c r="T278" s="6" t="s">
        <v>127</v>
      </c>
      <c r="U278" s="6" t="s">
        <v>127</v>
      </c>
      <c r="V278" s="26"/>
    </row>
    <row r="279" spans="1:22" ht="14.25" customHeight="1" x14ac:dyDescent="0.2">
      <c r="A279" s="8" t="s">
        <v>127</v>
      </c>
      <c r="B279" s="55">
        <v>276</v>
      </c>
      <c r="C279" s="79" t="s">
        <v>91</v>
      </c>
      <c r="D279" s="6" t="s">
        <v>92</v>
      </c>
      <c r="E279" s="6" t="s">
        <v>93</v>
      </c>
      <c r="F279" s="10">
        <v>30</v>
      </c>
      <c r="G279" s="7" t="s">
        <v>175</v>
      </c>
      <c r="H279" s="10">
        <v>2</v>
      </c>
      <c r="I279" s="10">
        <v>39</v>
      </c>
      <c r="J279" s="78" t="str">
        <f>VLOOKUP(I279,用途!$B$2:$C$48,2,1)</f>
        <v>(16)　イ</v>
      </c>
      <c r="K279" s="10">
        <v>0</v>
      </c>
      <c r="L279" s="10">
        <v>22</v>
      </c>
      <c r="M279" s="10">
        <v>0</v>
      </c>
      <c r="N279" s="6" t="s">
        <v>299</v>
      </c>
      <c r="O279" s="6">
        <v>0</v>
      </c>
      <c r="P279" s="10">
        <v>1</v>
      </c>
      <c r="Q279" s="6" t="s">
        <v>270</v>
      </c>
      <c r="R279" s="10">
        <v>1</v>
      </c>
      <c r="S279" s="6" t="s">
        <v>127</v>
      </c>
      <c r="T279" s="6" t="s">
        <v>127</v>
      </c>
      <c r="U279" s="6" t="s">
        <v>127</v>
      </c>
      <c r="V279" s="26"/>
    </row>
    <row r="280" spans="1:22" ht="14.25" customHeight="1" x14ac:dyDescent="0.2">
      <c r="A280" s="8" t="s">
        <v>127</v>
      </c>
      <c r="B280" s="55">
        <v>277</v>
      </c>
      <c r="C280" s="79" t="s">
        <v>91</v>
      </c>
      <c r="D280" s="6" t="s">
        <v>92</v>
      </c>
      <c r="E280" s="6" t="s">
        <v>93</v>
      </c>
      <c r="F280" s="10">
        <v>30</v>
      </c>
      <c r="G280" s="7" t="s">
        <v>175</v>
      </c>
      <c r="H280" s="10">
        <v>2</v>
      </c>
      <c r="I280" s="10">
        <v>39</v>
      </c>
      <c r="J280" s="78" t="str">
        <f>VLOOKUP(I280,用途!$B$2:$C$48,2,1)</f>
        <v>(16)　イ</v>
      </c>
      <c r="K280" s="10">
        <v>0</v>
      </c>
      <c r="L280" s="10">
        <v>22</v>
      </c>
      <c r="M280" s="10">
        <v>0</v>
      </c>
      <c r="N280" s="6" t="s">
        <v>299</v>
      </c>
      <c r="O280" s="6">
        <v>0</v>
      </c>
      <c r="P280" s="10">
        <v>1</v>
      </c>
      <c r="Q280" s="6" t="s">
        <v>270</v>
      </c>
      <c r="R280" s="10">
        <v>1</v>
      </c>
      <c r="S280" s="6" t="s">
        <v>127</v>
      </c>
      <c r="T280" s="6" t="s">
        <v>127</v>
      </c>
      <c r="U280" s="6" t="s">
        <v>127</v>
      </c>
      <c r="V280" s="26"/>
    </row>
    <row r="281" spans="1:22" ht="14.25" customHeight="1" x14ac:dyDescent="0.2">
      <c r="A281" s="8" t="s">
        <v>127</v>
      </c>
      <c r="B281" s="55">
        <v>278</v>
      </c>
      <c r="C281" s="79" t="s">
        <v>91</v>
      </c>
      <c r="D281" s="6" t="s">
        <v>92</v>
      </c>
      <c r="E281" s="6" t="s">
        <v>93</v>
      </c>
      <c r="F281" s="10">
        <v>30</v>
      </c>
      <c r="G281" s="7" t="s">
        <v>175</v>
      </c>
      <c r="H281" s="10">
        <v>2</v>
      </c>
      <c r="I281" s="10">
        <v>39</v>
      </c>
      <c r="J281" s="78" t="str">
        <f>VLOOKUP(I281,用途!$B$2:$C$48,2,1)</f>
        <v>(16)　イ</v>
      </c>
      <c r="K281" s="10">
        <v>0</v>
      </c>
      <c r="L281" s="10">
        <v>22</v>
      </c>
      <c r="M281" s="10">
        <v>0</v>
      </c>
      <c r="N281" s="6" t="s">
        <v>299</v>
      </c>
      <c r="O281" s="6">
        <v>0</v>
      </c>
      <c r="P281" s="10">
        <v>1</v>
      </c>
      <c r="Q281" s="6" t="s">
        <v>270</v>
      </c>
      <c r="R281" s="10">
        <v>1</v>
      </c>
      <c r="S281" s="6" t="s">
        <v>127</v>
      </c>
      <c r="T281" s="6" t="s">
        <v>127</v>
      </c>
      <c r="U281" s="6" t="s">
        <v>127</v>
      </c>
      <c r="V281" s="26"/>
    </row>
    <row r="282" spans="1:22" ht="14.25" customHeight="1" x14ac:dyDescent="0.2">
      <c r="A282" s="8" t="s">
        <v>127</v>
      </c>
      <c r="B282" s="55">
        <v>279</v>
      </c>
      <c r="C282" s="79" t="s">
        <v>91</v>
      </c>
      <c r="D282" s="6" t="s">
        <v>92</v>
      </c>
      <c r="E282" s="6" t="s">
        <v>93</v>
      </c>
      <c r="F282" s="10">
        <v>30</v>
      </c>
      <c r="G282" s="7" t="s">
        <v>175</v>
      </c>
      <c r="H282" s="10">
        <v>2</v>
      </c>
      <c r="I282" s="10">
        <v>39</v>
      </c>
      <c r="J282" s="78" t="str">
        <f>VLOOKUP(I282,用途!$B$2:$C$48,2,1)</f>
        <v>(16)　イ</v>
      </c>
      <c r="K282" s="10">
        <v>0</v>
      </c>
      <c r="L282" s="10">
        <v>12</v>
      </c>
      <c r="M282" s="10">
        <v>0</v>
      </c>
      <c r="N282" s="6" t="s">
        <v>299</v>
      </c>
      <c r="O282" s="6">
        <v>0</v>
      </c>
      <c r="P282" s="10">
        <v>1</v>
      </c>
      <c r="Q282" s="6" t="s">
        <v>270</v>
      </c>
      <c r="R282" s="10">
        <v>1</v>
      </c>
      <c r="S282" s="6" t="s">
        <v>127</v>
      </c>
      <c r="T282" s="6" t="s">
        <v>127</v>
      </c>
      <c r="U282" s="6" t="s">
        <v>127</v>
      </c>
      <c r="V282" s="26"/>
    </row>
    <row r="283" spans="1:22" ht="14.25" customHeight="1" x14ac:dyDescent="0.2">
      <c r="A283" s="8" t="s">
        <v>127</v>
      </c>
      <c r="B283" s="55">
        <v>280</v>
      </c>
      <c r="C283" s="79" t="s">
        <v>91</v>
      </c>
      <c r="D283" s="6" t="s">
        <v>92</v>
      </c>
      <c r="E283" s="6" t="s">
        <v>93</v>
      </c>
      <c r="F283" s="10">
        <v>20</v>
      </c>
      <c r="G283" s="7" t="s">
        <v>178</v>
      </c>
      <c r="H283" s="10">
        <v>1</v>
      </c>
      <c r="I283" s="10">
        <v>39</v>
      </c>
      <c r="J283" s="78" t="str">
        <f>VLOOKUP(I283,用途!$B$2:$C$48,2,1)</f>
        <v>(16)　イ</v>
      </c>
      <c r="K283" s="10">
        <v>0</v>
      </c>
      <c r="L283" s="10">
        <v>0</v>
      </c>
      <c r="M283" s="10">
        <v>0</v>
      </c>
      <c r="N283" s="6" t="s">
        <v>326</v>
      </c>
      <c r="O283" s="6">
        <v>0</v>
      </c>
      <c r="P283" s="10">
        <v>1</v>
      </c>
      <c r="Q283" s="6" t="s">
        <v>237</v>
      </c>
      <c r="R283" s="10">
        <v>2</v>
      </c>
      <c r="S283" s="6" t="s">
        <v>127</v>
      </c>
      <c r="T283" s="6" t="s">
        <v>127</v>
      </c>
      <c r="U283" s="6" t="s">
        <v>127</v>
      </c>
      <c r="V283" s="26"/>
    </row>
    <row r="284" spans="1:22" ht="14.25" customHeight="1" x14ac:dyDescent="0.2">
      <c r="A284" s="8" t="s">
        <v>127</v>
      </c>
      <c r="B284" s="55">
        <v>281</v>
      </c>
      <c r="C284" s="79" t="s">
        <v>91</v>
      </c>
      <c r="D284" s="6" t="s">
        <v>92</v>
      </c>
      <c r="E284" s="6" t="s">
        <v>93</v>
      </c>
      <c r="F284" s="10">
        <v>21</v>
      </c>
      <c r="G284" s="7" t="s">
        <v>177</v>
      </c>
      <c r="H284" s="10">
        <v>1</v>
      </c>
      <c r="I284" s="10">
        <v>39</v>
      </c>
      <c r="J284" s="78" t="str">
        <f>VLOOKUP(I284,用途!$B$2:$C$48,2,1)</f>
        <v>(16)　イ</v>
      </c>
      <c r="K284" s="10">
        <v>0</v>
      </c>
      <c r="L284" s="10">
        <v>0</v>
      </c>
      <c r="M284" s="10">
        <v>0</v>
      </c>
      <c r="N284" s="6" t="s">
        <v>326</v>
      </c>
      <c r="O284" s="6">
        <v>0</v>
      </c>
      <c r="P284" s="10">
        <v>1</v>
      </c>
      <c r="Q284" s="6" t="s">
        <v>237</v>
      </c>
      <c r="R284" s="10">
        <v>2</v>
      </c>
      <c r="S284" s="6" t="s">
        <v>127</v>
      </c>
      <c r="T284" s="6" t="s">
        <v>127</v>
      </c>
      <c r="U284" s="6" t="s">
        <v>127</v>
      </c>
      <c r="V284" s="26"/>
    </row>
    <row r="285" spans="1:22" ht="14.25" customHeight="1" x14ac:dyDescent="0.2">
      <c r="A285" s="8" t="s">
        <v>127</v>
      </c>
      <c r="B285" s="55">
        <v>282</v>
      </c>
      <c r="C285" s="79" t="s">
        <v>91</v>
      </c>
      <c r="D285" s="6" t="s">
        <v>92</v>
      </c>
      <c r="E285" s="6" t="s">
        <v>93</v>
      </c>
      <c r="F285" s="10">
        <v>30</v>
      </c>
      <c r="G285" s="7" t="s">
        <v>175</v>
      </c>
      <c r="H285" s="10">
        <v>2</v>
      </c>
      <c r="I285" s="10">
        <v>39</v>
      </c>
      <c r="J285" s="78" t="str">
        <f>VLOOKUP(I285,用途!$B$2:$C$48,2,1)</f>
        <v>(16)　イ</v>
      </c>
      <c r="K285" s="10">
        <v>0</v>
      </c>
      <c r="L285" s="10">
        <v>22</v>
      </c>
      <c r="M285" s="10">
        <v>0</v>
      </c>
      <c r="N285" s="6" t="s">
        <v>327</v>
      </c>
      <c r="O285" s="6">
        <v>0</v>
      </c>
      <c r="P285" s="10">
        <v>1</v>
      </c>
      <c r="Q285" s="6" t="s">
        <v>328</v>
      </c>
      <c r="R285" s="10">
        <v>1</v>
      </c>
      <c r="S285" s="6" t="s">
        <v>127</v>
      </c>
      <c r="T285" s="6" t="s">
        <v>127</v>
      </c>
      <c r="U285" s="6" t="s">
        <v>127</v>
      </c>
      <c r="V285" s="26"/>
    </row>
    <row r="286" spans="1:22" ht="14.25" customHeight="1" x14ac:dyDescent="0.2">
      <c r="A286" s="8" t="s">
        <v>127</v>
      </c>
      <c r="B286" s="55">
        <v>283</v>
      </c>
      <c r="C286" s="79" t="s">
        <v>91</v>
      </c>
      <c r="D286" s="6" t="s">
        <v>92</v>
      </c>
      <c r="E286" s="6" t="s">
        <v>93</v>
      </c>
      <c r="F286" s="10">
        <v>18</v>
      </c>
      <c r="G286" s="7" t="s">
        <v>174</v>
      </c>
      <c r="H286" s="10">
        <v>2</v>
      </c>
      <c r="I286" s="10">
        <v>39</v>
      </c>
      <c r="J286" s="78" t="str">
        <f>VLOOKUP(I286,用途!$B$2:$C$48,2,1)</f>
        <v>(16)　イ</v>
      </c>
      <c r="K286" s="10">
        <v>0</v>
      </c>
      <c r="L286" s="10">
        <v>0</v>
      </c>
      <c r="M286" s="10">
        <v>0</v>
      </c>
      <c r="N286" s="6" t="s">
        <v>329</v>
      </c>
      <c r="O286" s="6">
        <v>0</v>
      </c>
      <c r="P286" s="10">
        <v>1</v>
      </c>
      <c r="Q286" s="6" t="s">
        <v>329</v>
      </c>
      <c r="R286" s="10">
        <v>1</v>
      </c>
      <c r="S286" s="6" t="s">
        <v>127</v>
      </c>
      <c r="T286" s="6" t="s">
        <v>127</v>
      </c>
      <c r="U286" s="6" t="s">
        <v>127</v>
      </c>
      <c r="V286" s="26"/>
    </row>
    <row r="287" spans="1:22" ht="14.25" customHeight="1" x14ac:dyDescent="0.2">
      <c r="A287" s="8" t="s">
        <v>127</v>
      </c>
      <c r="B287" s="55">
        <v>284</v>
      </c>
      <c r="C287" s="79" t="s">
        <v>91</v>
      </c>
      <c r="D287" s="6" t="s">
        <v>330</v>
      </c>
      <c r="E287" s="6" t="s">
        <v>331</v>
      </c>
      <c r="F287" s="10">
        <v>30</v>
      </c>
      <c r="G287" s="7" t="s">
        <v>175</v>
      </c>
      <c r="H287" s="10">
        <v>1</v>
      </c>
      <c r="I287" s="10">
        <v>23</v>
      </c>
      <c r="J287" s="78" t="str">
        <f>VLOOKUP(I287,用途!$B$2:$C$48,2,1)</f>
        <v>(6)　ハ(5)</v>
      </c>
      <c r="K287" s="10">
        <v>0</v>
      </c>
      <c r="L287" s="10">
        <v>12</v>
      </c>
      <c r="M287" s="10">
        <v>0</v>
      </c>
      <c r="N287" s="6" t="s">
        <v>332</v>
      </c>
      <c r="O287" s="6">
        <v>0</v>
      </c>
      <c r="P287" s="10">
        <v>1</v>
      </c>
      <c r="Q287" s="6" t="s">
        <v>333</v>
      </c>
      <c r="R287" s="10">
        <v>1</v>
      </c>
      <c r="S287" s="10">
        <v>0</v>
      </c>
      <c r="T287" s="10">
        <v>0</v>
      </c>
      <c r="U287" s="10">
        <v>0</v>
      </c>
      <c r="V287" s="25"/>
    </row>
    <row r="288" spans="1:22" ht="14.25" customHeight="1" x14ac:dyDescent="0.2">
      <c r="A288" s="8" t="s">
        <v>127</v>
      </c>
      <c r="B288" s="55">
        <v>285</v>
      </c>
      <c r="C288" s="79" t="s">
        <v>94</v>
      </c>
      <c r="D288" s="6" t="s">
        <v>95</v>
      </c>
      <c r="E288" s="6" t="s">
        <v>96</v>
      </c>
      <c r="F288" s="10">
        <v>18</v>
      </c>
      <c r="G288" s="7" t="s">
        <v>174</v>
      </c>
      <c r="H288" s="10">
        <v>3</v>
      </c>
      <c r="I288" s="10">
        <v>41</v>
      </c>
      <c r="J288" s="78" t="str">
        <f>VLOOKUP(I288,用途!$B$2:$C$48,2,1)</f>
        <v>(16)　ロ</v>
      </c>
      <c r="K288" s="10">
        <v>0</v>
      </c>
      <c r="L288" s="10">
        <v>0</v>
      </c>
      <c r="M288" s="10">
        <v>0</v>
      </c>
      <c r="N288" s="6" t="s">
        <v>334</v>
      </c>
      <c r="O288" s="6">
        <v>0</v>
      </c>
      <c r="P288" s="10">
        <v>1</v>
      </c>
      <c r="Q288" s="6" t="s">
        <v>334</v>
      </c>
      <c r="R288" s="10">
        <v>1</v>
      </c>
      <c r="S288" s="10">
        <v>0</v>
      </c>
      <c r="T288" s="10">
        <v>0</v>
      </c>
      <c r="U288" s="10">
        <v>0</v>
      </c>
      <c r="V288" s="25"/>
    </row>
    <row r="289" spans="1:22" ht="14.25" customHeight="1" x14ac:dyDescent="0.2">
      <c r="A289" s="8" t="s">
        <v>127</v>
      </c>
      <c r="B289" s="55">
        <v>286</v>
      </c>
      <c r="C289" s="79" t="s">
        <v>94</v>
      </c>
      <c r="D289" s="6" t="s">
        <v>95</v>
      </c>
      <c r="E289" s="6" t="s">
        <v>96</v>
      </c>
      <c r="F289" s="10">
        <v>30</v>
      </c>
      <c r="G289" s="7" t="s">
        <v>175</v>
      </c>
      <c r="H289" s="10">
        <v>2</v>
      </c>
      <c r="I289" s="10">
        <v>39</v>
      </c>
      <c r="J289" s="78" t="str">
        <f>VLOOKUP(I289,用途!$B$2:$C$48,2,1)</f>
        <v>(16)　イ</v>
      </c>
      <c r="K289" s="10">
        <v>2</v>
      </c>
      <c r="L289" s="10">
        <v>27</v>
      </c>
      <c r="M289" s="10">
        <v>0</v>
      </c>
      <c r="N289" s="6" t="s">
        <v>163</v>
      </c>
      <c r="O289" s="6">
        <v>0</v>
      </c>
      <c r="P289" s="10">
        <v>1</v>
      </c>
      <c r="Q289" s="6" t="s">
        <v>335</v>
      </c>
      <c r="R289" s="10">
        <v>1</v>
      </c>
      <c r="S289" s="10">
        <v>0</v>
      </c>
      <c r="T289" s="10">
        <v>0</v>
      </c>
      <c r="U289" s="10">
        <v>0</v>
      </c>
      <c r="V289" s="25"/>
    </row>
    <row r="290" spans="1:22" ht="14.25" customHeight="1" x14ac:dyDescent="0.2">
      <c r="A290" s="8" t="s">
        <v>127</v>
      </c>
      <c r="B290" s="55">
        <v>287</v>
      </c>
      <c r="C290" s="79" t="s">
        <v>94</v>
      </c>
      <c r="D290" s="6" t="s">
        <v>95</v>
      </c>
      <c r="E290" s="6" t="s">
        <v>96</v>
      </c>
      <c r="F290" s="10">
        <v>30</v>
      </c>
      <c r="G290" s="7" t="s">
        <v>175</v>
      </c>
      <c r="H290" s="10">
        <v>2</v>
      </c>
      <c r="I290" s="10">
        <v>39</v>
      </c>
      <c r="J290" s="78" t="str">
        <f>VLOOKUP(I290,用途!$B$2:$C$48,2,1)</f>
        <v>(16)　イ</v>
      </c>
      <c r="K290" s="10">
        <v>2</v>
      </c>
      <c r="L290" s="10">
        <v>22</v>
      </c>
      <c r="M290" s="10">
        <v>0</v>
      </c>
      <c r="N290" s="6" t="s">
        <v>163</v>
      </c>
      <c r="O290" s="6">
        <v>0</v>
      </c>
      <c r="P290" s="10">
        <v>1</v>
      </c>
      <c r="Q290" s="6" t="s">
        <v>335</v>
      </c>
      <c r="R290" s="10">
        <v>1</v>
      </c>
      <c r="S290" s="10">
        <v>0</v>
      </c>
      <c r="T290" s="10">
        <v>0</v>
      </c>
      <c r="U290" s="10">
        <v>0</v>
      </c>
      <c r="V290" s="25"/>
    </row>
    <row r="291" spans="1:22" ht="14.25" customHeight="1" x14ac:dyDescent="0.2">
      <c r="A291" s="8" t="s">
        <v>127</v>
      </c>
      <c r="B291" s="55">
        <v>288</v>
      </c>
      <c r="C291" s="79" t="s">
        <v>94</v>
      </c>
      <c r="D291" s="6" t="s">
        <v>95</v>
      </c>
      <c r="E291" s="6" t="s">
        <v>96</v>
      </c>
      <c r="F291" s="10">
        <v>17</v>
      </c>
      <c r="G291" s="7" t="s">
        <v>174</v>
      </c>
      <c r="H291" s="10">
        <v>3</v>
      </c>
      <c r="I291" s="10">
        <v>17</v>
      </c>
      <c r="J291" s="78" t="str">
        <f>VLOOKUP(I291,用途!$B$2:$C$48,2,1)</f>
        <v>(4)</v>
      </c>
      <c r="K291" s="10">
        <v>0</v>
      </c>
      <c r="L291" s="10">
        <v>0</v>
      </c>
      <c r="M291" s="10">
        <v>0</v>
      </c>
      <c r="N291" s="6" t="s">
        <v>336</v>
      </c>
      <c r="O291" s="6">
        <v>0</v>
      </c>
      <c r="P291" s="10">
        <v>1</v>
      </c>
      <c r="Q291" s="6" t="s">
        <v>337</v>
      </c>
      <c r="R291" s="10">
        <v>1</v>
      </c>
      <c r="S291" s="10">
        <v>0</v>
      </c>
      <c r="T291" s="10">
        <v>0</v>
      </c>
      <c r="U291" s="10">
        <v>0</v>
      </c>
      <c r="V291" s="25"/>
    </row>
    <row r="292" spans="1:22" ht="14.25" customHeight="1" x14ac:dyDescent="0.2">
      <c r="A292" s="8" t="s">
        <v>127</v>
      </c>
      <c r="B292" s="55">
        <v>289</v>
      </c>
      <c r="C292" s="79" t="s">
        <v>94</v>
      </c>
      <c r="D292" s="6" t="s">
        <v>95</v>
      </c>
      <c r="E292" s="6" t="s">
        <v>96</v>
      </c>
      <c r="F292" s="10">
        <v>3</v>
      </c>
      <c r="G292" s="15" t="s">
        <v>371</v>
      </c>
      <c r="H292" s="10">
        <v>2</v>
      </c>
      <c r="I292" s="10">
        <v>0</v>
      </c>
      <c r="J292" s="78" t="str">
        <f>VLOOKUP(I292,用途!$B$2:$C$48,2,1)</f>
        <v>用途なし</v>
      </c>
      <c r="K292" s="10">
        <v>0</v>
      </c>
      <c r="L292" s="10">
        <v>0</v>
      </c>
      <c r="M292" s="10">
        <v>0</v>
      </c>
      <c r="N292" s="6" t="s">
        <v>337</v>
      </c>
      <c r="O292" s="6">
        <v>0</v>
      </c>
      <c r="P292" s="10">
        <v>1</v>
      </c>
      <c r="Q292" s="6" t="s">
        <v>162</v>
      </c>
      <c r="R292" s="10">
        <v>1</v>
      </c>
      <c r="S292" s="10">
        <v>0</v>
      </c>
      <c r="T292" s="10">
        <v>0</v>
      </c>
      <c r="U292" s="10">
        <v>0</v>
      </c>
      <c r="V292" s="25"/>
    </row>
    <row r="293" spans="1:22" ht="14.25" customHeight="1" x14ac:dyDescent="0.2">
      <c r="A293" s="8" t="s">
        <v>127</v>
      </c>
      <c r="B293" s="55">
        <v>290</v>
      </c>
      <c r="C293" s="79" t="s">
        <v>94</v>
      </c>
      <c r="D293" s="6" t="s">
        <v>95</v>
      </c>
      <c r="E293" s="6" t="s">
        <v>96</v>
      </c>
      <c r="F293" s="10">
        <v>3</v>
      </c>
      <c r="G293" s="15" t="s">
        <v>371</v>
      </c>
      <c r="H293" s="10">
        <v>2</v>
      </c>
      <c r="I293" s="10">
        <v>0</v>
      </c>
      <c r="J293" s="78" t="str">
        <f>VLOOKUP(I293,用途!$B$2:$C$48,2,1)</f>
        <v>用途なし</v>
      </c>
      <c r="K293" s="10">
        <v>0</v>
      </c>
      <c r="L293" s="10">
        <v>0</v>
      </c>
      <c r="M293" s="10">
        <v>0</v>
      </c>
      <c r="N293" s="6" t="s">
        <v>337</v>
      </c>
      <c r="O293" s="6">
        <v>0</v>
      </c>
      <c r="P293" s="10">
        <v>1</v>
      </c>
      <c r="Q293" s="6" t="s">
        <v>162</v>
      </c>
      <c r="R293" s="10">
        <v>1</v>
      </c>
      <c r="S293" s="10">
        <v>0</v>
      </c>
      <c r="T293" s="10">
        <v>0</v>
      </c>
      <c r="U293" s="10">
        <v>0</v>
      </c>
      <c r="V293" s="25"/>
    </row>
    <row r="294" spans="1:22" ht="14.25" customHeight="1" x14ac:dyDescent="0.2">
      <c r="A294" s="8" t="s">
        <v>127</v>
      </c>
      <c r="B294" s="55">
        <v>291</v>
      </c>
      <c r="C294" s="79" t="s">
        <v>94</v>
      </c>
      <c r="D294" s="6" t="s">
        <v>95</v>
      </c>
      <c r="E294" s="6" t="s">
        <v>96</v>
      </c>
      <c r="F294" s="10">
        <v>30</v>
      </c>
      <c r="G294" s="7" t="s">
        <v>175</v>
      </c>
      <c r="H294" s="10">
        <v>2</v>
      </c>
      <c r="I294" s="10">
        <v>39</v>
      </c>
      <c r="J294" s="78" t="str">
        <f>VLOOKUP(I294,用途!$B$2:$C$48,2,1)</f>
        <v>(16)　イ</v>
      </c>
      <c r="K294" s="10">
        <v>2</v>
      </c>
      <c r="L294" s="10">
        <v>27</v>
      </c>
      <c r="M294" s="10">
        <v>0</v>
      </c>
      <c r="N294" s="6" t="s">
        <v>305</v>
      </c>
      <c r="O294" s="6">
        <v>0</v>
      </c>
      <c r="P294" s="10">
        <v>1</v>
      </c>
      <c r="Q294" s="6" t="s">
        <v>335</v>
      </c>
      <c r="R294" s="10">
        <v>1</v>
      </c>
      <c r="S294" s="10">
        <v>0</v>
      </c>
      <c r="T294" s="10">
        <v>0</v>
      </c>
      <c r="U294" s="10">
        <v>0</v>
      </c>
      <c r="V294" s="25"/>
    </row>
    <row r="295" spans="1:22" ht="14.25" customHeight="1" x14ac:dyDescent="0.2">
      <c r="A295" s="8" t="s">
        <v>127</v>
      </c>
      <c r="B295" s="55">
        <v>292</v>
      </c>
      <c r="C295" s="79" t="s">
        <v>94</v>
      </c>
      <c r="D295" s="6" t="s">
        <v>95</v>
      </c>
      <c r="E295" s="6" t="s">
        <v>96</v>
      </c>
      <c r="F295" s="10">
        <v>30</v>
      </c>
      <c r="G295" s="7" t="s">
        <v>175</v>
      </c>
      <c r="H295" s="10">
        <v>2</v>
      </c>
      <c r="I295" s="10">
        <v>39</v>
      </c>
      <c r="J295" s="78" t="str">
        <f>VLOOKUP(I295,用途!$B$2:$C$48,2,1)</f>
        <v>(16)　イ</v>
      </c>
      <c r="K295" s="10">
        <v>2</v>
      </c>
      <c r="L295" s="10">
        <v>22</v>
      </c>
      <c r="M295" s="10">
        <v>0</v>
      </c>
      <c r="N295" s="6" t="s">
        <v>305</v>
      </c>
      <c r="O295" s="6">
        <v>0</v>
      </c>
      <c r="P295" s="10">
        <v>1</v>
      </c>
      <c r="Q295" s="6" t="s">
        <v>335</v>
      </c>
      <c r="R295" s="10">
        <v>1</v>
      </c>
      <c r="S295" s="10">
        <v>0</v>
      </c>
      <c r="T295" s="10">
        <v>0</v>
      </c>
      <c r="U295" s="10">
        <v>0</v>
      </c>
      <c r="V295" s="25"/>
    </row>
    <row r="296" spans="1:22" ht="14.25" customHeight="1" x14ac:dyDescent="0.2">
      <c r="A296" s="8" t="s">
        <v>127</v>
      </c>
      <c r="B296" s="55">
        <v>293</v>
      </c>
      <c r="C296" s="79" t="s">
        <v>94</v>
      </c>
      <c r="D296" s="6" t="s">
        <v>95</v>
      </c>
      <c r="E296" s="6" t="s">
        <v>96</v>
      </c>
      <c r="F296" s="10">
        <v>30</v>
      </c>
      <c r="G296" s="7" t="s">
        <v>175</v>
      </c>
      <c r="H296" s="10">
        <v>2</v>
      </c>
      <c r="I296" s="10">
        <v>41</v>
      </c>
      <c r="J296" s="78" t="str">
        <f>VLOOKUP(I296,用途!$B$2:$C$48,2,1)</f>
        <v>(16)　ロ</v>
      </c>
      <c r="K296" s="10">
        <v>1</v>
      </c>
      <c r="L296" s="10">
        <v>27</v>
      </c>
      <c r="M296" s="10">
        <v>0</v>
      </c>
      <c r="N296" s="6" t="s">
        <v>290</v>
      </c>
      <c r="O296" s="6">
        <v>0</v>
      </c>
      <c r="P296" s="10">
        <v>1</v>
      </c>
      <c r="Q296" s="6" t="s">
        <v>204</v>
      </c>
      <c r="R296" s="10">
        <v>1</v>
      </c>
      <c r="S296" s="10">
        <v>0</v>
      </c>
      <c r="T296" s="10">
        <v>0</v>
      </c>
      <c r="U296" s="10">
        <v>0</v>
      </c>
      <c r="V296" s="25"/>
    </row>
    <row r="297" spans="1:22" ht="14.25" customHeight="1" x14ac:dyDescent="0.2">
      <c r="A297" s="8" t="s">
        <v>127</v>
      </c>
      <c r="B297" s="55">
        <v>294</v>
      </c>
      <c r="C297" s="79" t="s">
        <v>94</v>
      </c>
      <c r="D297" s="6" t="s">
        <v>95</v>
      </c>
      <c r="E297" s="6" t="s">
        <v>96</v>
      </c>
      <c r="F297" s="10">
        <v>30</v>
      </c>
      <c r="G297" s="7" t="s">
        <v>175</v>
      </c>
      <c r="H297" s="10">
        <v>2</v>
      </c>
      <c r="I297" s="10">
        <v>41</v>
      </c>
      <c r="J297" s="78" t="str">
        <f>VLOOKUP(I297,用途!$B$2:$C$48,2,1)</f>
        <v>(16)　ロ</v>
      </c>
      <c r="K297" s="10">
        <v>1</v>
      </c>
      <c r="L297" s="10">
        <v>13</v>
      </c>
      <c r="M297" s="10">
        <v>0</v>
      </c>
      <c r="N297" s="6" t="s">
        <v>290</v>
      </c>
      <c r="O297" s="6">
        <v>0</v>
      </c>
      <c r="P297" s="10">
        <v>1</v>
      </c>
      <c r="Q297" s="6" t="s">
        <v>204</v>
      </c>
      <c r="R297" s="10">
        <v>1</v>
      </c>
      <c r="S297" s="10">
        <v>0</v>
      </c>
      <c r="T297" s="10">
        <v>0</v>
      </c>
      <c r="U297" s="10">
        <v>0</v>
      </c>
      <c r="V297" s="25"/>
    </row>
    <row r="298" spans="1:22" ht="14.25" customHeight="1" x14ac:dyDescent="0.2">
      <c r="A298" s="8" t="s">
        <v>127</v>
      </c>
      <c r="B298" s="55">
        <v>295</v>
      </c>
      <c r="C298" s="79" t="s">
        <v>94</v>
      </c>
      <c r="D298" s="6" t="s">
        <v>95</v>
      </c>
      <c r="E298" s="6" t="s">
        <v>96</v>
      </c>
      <c r="F298" s="10">
        <v>30</v>
      </c>
      <c r="G298" s="7" t="s">
        <v>175</v>
      </c>
      <c r="H298" s="10">
        <v>2</v>
      </c>
      <c r="I298" s="10">
        <v>41</v>
      </c>
      <c r="J298" s="78" t="str">
        <f>VLOOKUP(I298,用途!$B$2:$C$48,2,1)</f>
        <v>(16)　ロ</v>
      </c>
      <c r="K298" s="10">
        <v>1</v>
      </c>
      <c r="L298" s="10">
        <v>22</v>
      </c>
      <c r="M298" s="10">
        <v>0</v>
      </c>
      <c r="N298" s="6" t="s">
        <v>290</v>
      </c>
      <c r="O298" s="6">
        <v>0</v>
      </c>
      <c r="P298" s="10">
        <v>1</v>
      </c>
      <c r="Q298" s="6" t="s">
        <v>204</v>
      </c>
      <c r="R298" s="10">
        <v>1</v>
      </c>
      <c r="S298" s="10">
        <v>0</v>
      </c>
      <c r="T298" s="10">
        <v>0</v>
      </c>
      <c r="U298" s="10">
        <v>0</v>
      </c>
      <c r="V298" s="25"/>
    </row>
    <row r="299" spans="1:22" ht="14.25" customHeight="1" x14ac:dyDescent="0.2">
      <c r="A299" s="8" t="s">
        <v>127</v>
      </c>
      <c r="B299" s="55">
        <v>296</v>
      </c>
      <c r="C299" s="79" t="s">
        <v>94</v>
      </c>
      <c r="D299" s="6" t="s">
        <v>95</v>
      </c>
      <c r="E299" s="6" t="s">
        <v>96</v>
      </c>
      <c r="F299" s="10">
        <v>30</v>
      </c>
      <c r="G299" s="7" t="s">
        <v>175</v>
      </c>
      <c r="H299" s="10">
        <v>2</v>
      </c>
      <c r="I299" s="10">
        <v>41</v>
      </c>
      <c r="J299" s="78" t="str">
        <f>VLOOKUP(I299,用途!$B$2:$C$48,2,1)</f>
        <v>(16)　ロ</v>
      </c>
      <c r="K299" s="10">
        <v>1</v>
      </c>
      <c r="L299" s="10">
        <v>25</v>
      </c>
      <c r="M299" s="10">
        <v>0</v>
      </c>
      <c r="N299" s="6" t="s">
        <v>290</v>
      </c>
      <c r="O299" s="6">
        <v>0</v>
      </c>
      <c r="P299" s="10">
        <v>1</v>
      </c>
      <c r="Q299" s="6" t="s">
        <v>204</v>
      </c>
      <c r="R299" s="10">
        <v>1</v>
      </c>
      <c r="S299" s="10">
        <v>0</v>
      </c>
      <c r="T299" s="10">
        <v>0</v>
      </c>
      <c r="U299" s="10">
        <v>0</v>
      </c>
      <c r="V299" s="25"/>
    </row>
    <row r="300" spans="1:22" ht="14.25" customHeight="1" x14ac:dyDescent="0.2">
      <c r="A300" s="8" t="s">
        <v>127</v>
      </c>
      <c r="B300" s="55">
        <v>297</v>
      </c>
      <c r="C300" s="79" t="s">
        <v>94</v>
      </c>
      <c r="D300" s="6" t="s">
        <v>95</v>
      </c>
      <c r="E300" s="6" t="s">
        <v>96</v>
      </c>
      <c r="F300" s="10">
        <v>30</v>
      </c>
      <c r="G300" s="7" t="s">
        <v>175</v>
      </c>
      <c r="H300" s="10">
        <v>2</v>
      </c>
      <c r="I300" s="10">
        <v>41</v>
      </c>
      <c r="J300" s="78" t="str">
        <f>VLOOKUP(I300,用途!$B$2:$C$48,2,1)</f>
        <v>(16)　ロ</v>
      </c>
      <c r="K300" s="10">
        <v>1</v>
      </c>
      <c r="L300" s="10">
        <v>26</v>
      </c>
      <c r="M300" s="10">
        <v>0</v>
      </c>
      <c r="N300" s="6" t="s">
        <v>290</v>
      </c>
      <c r="O300" s="6">
        <v>0</v>
      </c>
      <c r="P300" s="10">
        <v>1</v>
      </c>
      <c r="Q300" s="6" t="s">
        <v>204</v>
      </c>
      <c r="R300" s="10">
        <v>1</v>
      </c>
      <c r="S300" s="10">
        <v>0</v>
      </c>
      <c r="T300" s="10">
        <v>0</v>
      </c>
      <c r="U300" s="10">
        <v>0</v>
      </c>
      <c r="V300" s="25"/>
    </row>
    <row r="301" spans="1:22" ht="14.25" customHeight="1" x14ac:dyDescent="0.2">
      <c r="A301" s="8" t="s">
        <v>127</v>
      </c>
      <c r="B301" s="55">
        <v>298</v>
      </c>
      <c r="C301" s="79" t="s">
        <v>94</v>
      </c>
      <c r="D301" s="6" t="s">
        <v>95</v>
      </c>
      <c r="E301" s="6" t="s">
        <v>96</v>
      </c>
      <c r="F301" s="10">
        <v>30</v>
      </c>
      <c r="G301" s="7" t="s">
        <v>175</v>
      </c>
      <c r="H301" s="10">
        <v>2</v>
      </c>
      <c r="I301" s="10">
        <v>41</v>
      </c>
      <c r="J301" s="78" t="str">
        <f>VLOOKUP(I301,用途!$B$2:$C$48,2,1)</f>
        <v>(16)　ロ</v>
      </c>
      <c r="K301" s="10">
        <v>1</v>
      </c>
      <c r="L301" s="10">
        <v>16</v>
      </c>
      <c r="M301" s="10">
        <v>0</v>
      </c>
      <c r="N301" s="6" t="s">
        <v>290</v>
      </c>
      <c r="O301" s="6">
        <v>0</v>
      </c>
      <c r="P301" s="10">
        <v>1</v>
      </c>
      <c r="Q301" s="6" t="s">
        <v>204</v>
      </c>
      <c r="R301" s="10">
        <v>1</v>
      </c>
      <c r="S301" s="10">
        <v>0</v>
      </c>
      <c r="T301" s="10">
        <v>0</v>
      </c>
      <c r="U301" s="10">
        <v>0</v>
      </c>
      <c r="V301" s="25"/>
    </row>
    <row r="302" spans="1:22" ht="14.25" customHeight="1" x14ac:dyDescent="0.2">
      <c r="A302" s="8" t="s">
        <v>127</v>
      </c>
      <c r="B302" s="55">
        <v>299</v>
      </c>
      <c r="C302" s="79" t="s">
        <v>94</v>
      </c>
      <c r="D302" s="6" t="s">
        <v>95</v>
      </c>
      <c r="E302" s="6" t="s">
        <v>96</v>
      </c>
      <c r="F302" s="10">
        <v>30</v>
      </c>
      <c r="G302" s="7" t="s">
        <v>175</v>
      </c>
      <c r="H302" s="10">
        <v>2</v>
      </c>
      <c r="I302" s="10">
        <v>16</v>
      </c>
      <c r="J302" s="78" t="str">
        <f>VLOOKUP(I302,用途!$B$2:$C$48,2,1)</f>
        <v>(3)　ロ</v>
      </c>
      <c r="K302" s="10">
        <v>0</v>
      </c>
      <c r="L302" s="10">
        <v>12</v>
      </c>
      <c r="M302" s="10">
        <v>0</v>
      </c>
      <c r="N302" s="6" t="s">
        <v>338</v>
      </c>
      <c r="O302" s="6">
        <v>0</v>
      </c>
      <c r="P302" s="10">
        <v>1</v>
      </c>
      <c r="Q302" s="6" t="s">
        <v>339</v>
      </c>
      <c r="R302" s="10">
        <v>1</v>
      </c>
      <c r="S302" s="10">
        <v>0</v>
      </c>
      <c r="T302" s="10">
        <v>0</v>
      </c>
      <c r="U302" s="10">
        <v>0</v>
      </c>
      <c r="V302" s="25"/>
    </row>
    <row r="303" spans="1:22" ht="14.25" customHeight="1" x14ac:dyDescent="0.2">
      <c r="A303" s="8" t="s">
        <v>127</v>
      </c>
      <c r="B303" s="55">
        <v>300</v>
      </c>
      <c r="C303" s="79" t="s">
        <v>94</v>
      </c>
      <c r="D303" s="6" t="s">
        <v>95</v>
      </c>
      <c r="E303" s="6" t="s">
        <v>96</v>
      </c>
      <c r="F303" s="10">
        <v>3</v>
      </c>
      <c r="G303" s="15" t="s">
        <v>371</v>
      </c>
      <c r="H303" s="10">
        <v>2</v>
      </c>
      <c r="I303" s="10">
        <v>0</v>
      </c>
      <c r="J303" s="78" t="str">
        <f>VLOOKUP(I303,用途!$B$2:$C$48,2,1)</f>
        <v>用途なし</v>
      </c>
      <c r="K303" s="10">
        <v>0</v>
      </c>
      <c r="L303" s="10">
        <v>0</v>
      </c>
      <c r="M303" s="10">
        <v>0</v>
      </c>
      <c r="N303" s="6" t="s">
        <v>216</v>
      </c>
      <c r="O303" s="6">
        <v>0</v>
      </c>
      <c r="P303" s="10">
        <v>1</v>
      </c>
      <c r="Q303" s="6" t="s">
        <v>340</v>
      </c>
      <c r="R303" s="10">
        <v>1</v>
      </c>
      <c r="S303" s="10">
        <v>0</v>
      </c>
      <c r="T303" s="10">
        <v>0</v>
      </c>
      <c r="U303" s="10">
        <v>0</v>
      </c>
      <c r="V303" s="25"/>
    </row>
    <row r="304" spans="1:22" ht="14.25" customHeight="1" x14ac:dyDescent="0.2">
      <c r="A304" s="8" t="s">
        <v>127</v>
      </c>
      <c r="B304" s="55">
        <v>301</v>
      </c>
      <c r="C304" s="79" t="s">
        <v>94</v>
      </c>
      <c r="D304" s="6" t="s">
        <v>95</v>
      </c>
      <c r="E304" s="6" t="s">
        <v>96</v>
      </c>
      <c r="F304" s="10">
        <v>18</v>
      </c>
      <c r="G304" s="7" t="s">
        <v>174</v>
      </c>
      <c r="H304" s="10">
        <v>3</v>
      </c>
      <c r="I304" s="10">
        <v>39</v>
      </c>
      <c r="J304" s="78" t="str">
        <f>VLOOKUP(I304,用途!$B$2:$C$48,2,1)</f>
        <v>(16)　イ</v>
      </c>
      <c r="K304" s="10">
        <v>0</v>
      </c>
      <c r="L304" s="10">
        <v>0</v>
      </c>
      <c r="M304" s="10">
        <v>0</v>
      </c>
      <c r="N304" s="6" t="s">
        <v>237</v>
      </c>
      <c r="O304" s="6">
        <v>0</v>
      </c>
      <c r="P304" s="10">
        <v>1</v>
      </c>
      <c r="Q304" s="6" t="s">
        <v>224</v>
      </c>
      <c r="R304" s="10">
        <v>1</v>
      </c>
      <c r="S304" s="10">
        <v>0</v>
      </c>
      <c r="T304" s="10">
        <v>0</v>
      </c>
      <c r="U304" s="10">
        <v>0</v>
      </c>
      <c r="V304" s="25"/>
    </row>
    <row r="305" spans="1:22" ht="14.25" customHeight="1" x14ac:dyDescent="0.2">
      <c r="A305" s="8" t="s">
        <v>127</v>
      </c>
      <c r="B305" s="55">
        <v>302</v>
      </c>
      <c r="C305" s="79" t="s">
        <v>94</v>
      </c>
      <c r="D305" s="6" t="s">
        <v>95</v>
      </c>
      <c r="E305" s="6" t="s">
        <v>96</v>
      </c>
      <c r="F305" s="10">
        <v>18</v>
      </c>
      <c r="G305" s="7" t="s">
        <v>174</v>
      </c>
      <c r="H305" s="10">
        <v>3</v>
      </c>
      <c r="I305" s="10">
        <v>39</v>
      </c>
      <c r="J305" s="78" t="str">
        <f>VLOOKUP(I305,用途!$B$2:$C$48,2,1)</f>
        <v>(16)　イ</v>
      </c>
      <c r="K305" s="10">
        <v>0</v>
      </c>
      <c r="L305" s="10">
        <v>0</v>
      </c>
      <c r="M305" s="10">
        <v>0</v>
      </c>
      <c r="N305" s="6" t="s">
        <v>237</v>
      </c>
      <c r="O305" s="6">
        <v>0</v>
      </c>
      <c r="P305" s="10">
        <v>1</v>
      </c>
      <c r="Q305" s="6" t="s">
        <v>224</v>
      </c>
      <c r="R305" s="10">
        <v>1</v>
      </c>
      <c r="S305" s="10">
        <v>0</v>
      </c>
      <c r="T305" s="10">
        <v>0</v>
      </c>
      <c r="U305" s="10">
        <v>0</v>
      </c>
      <c r="V305" s="25"/>
    </row>
    <row r="306" spans="1:22" ht="14.25" customHeight="1" x14ac:dyDescent="0.2">
      <c r="A306" s="8" t="s">
        <v>127</v>
      </c>
      <c r="B306" s="55">
        <v>303</v>
      </c>
      <c r="C306" s="79" t="s">
        <v>94</v>
      </c>
      <c r="D306" s="6" t="s">
        <v>97</v>
      </c>
      <c r="E306" s="6" t="s">
        <v>98</v>
      </c>
      <c r="F306" s="10">
        <v>18</v>
      </c>
      <c r="G306" s="7" t="s">
        <v>174</v>
      </c>
      <c r="H306" s="10">
        <v>3</v>
      </c>
      <c r="I306" s="10">
        <v>17</v>
      </c>
      <c r="J306" s="78" t="str">
        <f>VLOOKUP(I306,用途!$B$2:$C$48,2,1)</f>
        <v>(4)</v>
      </c>
      <c r="K306" s="10">
        <v>0</v>
      </c>
      <c r="L306" s="10">
        <v>0</v>
      </c>
      <c r="M306" s="10">
        <v>0</v>
      </c>
      <c r="N306" s="6" t="s">
        <v>304</v>
      </c>
      <c r="O306" s="6">
        <v>0</v>
      </c>
      <c r="P306" s="10">
        <v>1</v>
      </c>
      <c r="Q306" s="6" t="s">
        <v>304</v>
      </c>
      <c r="R306" s="10">
        <v>1</v>
      </c>
      <c r="S306" s="10">
        <v>0</v>
      </c>
      <c r="T306" s="10">
        <v>0</v>
      </c>
      <c r="U306" s="10">
        <v>0</v>
      </c>
      <c r="V306" s="25"/>
    </row>
    <row r="307" spans="1:22" ht="14.25" customHeight="1" x14ac:dyDescent="0.2">
      <c r="A307" s="8" t="s">
        <v>127</v>
      </c>
      <c r="B307" s="55">
        <v>304</v>
      </c>
      <c r="C307" s="79" t="s">
        <v>94</v>
      </c>
      <c r="D307" s="6" t="s">
        <v>97</v>
      </c>
      <c r="E307" s="6" t="s">
        <v>98</v>
      </c>
      <c r="F307" s="10">
        <v>15</v>
      </c>
      <c r="G307" s="7" t="s">
        <v>174</v>
      </c>
      <c r="H307" s="10">
        <v>3</v>
      </c>
      <c r="I307" s="10">
        <v>31</v>
      </c>
      <c r="J307" s="78" t="str">
        <f>VLOOKUP(I307,用途!$B$2:$C$48,2,1)</f>
        <v>(12)　イ</v>
      </c>
      <c r="K307" s="10">
        <v>0</v>
      </c>
      <c r="L307" s="10">
        <v>0</v>
      </c>
      <c r="M307" s="10">
        <v>0</v>
      </c>
      <c r="N307" s="6" t="s">
        <v>341</v>
      </c>
      <c r="O307" s="6">
        <v>0</v>
      </c>
      <c r="P307" s="10">
        <v>1</v>
      </c>
      <c r="Q307" s="6" t="s">
        <v>341</v>
      </c>
      <c r="R307" s="10">
        <v>1</v>
      </c>
      <c r="S307" s="10">
        <v>0</v>
      </c>
      <c r="T307" s="10">
        <v>0</v>
      </c>
      <c r="U307" s="10">
        <v>0</v>
      </c>
      <c r="V307" s="25"/>
    </row>
    <row r="308" spans="1:22" ht="14.25" customHeight="1" x14ac:dyDescent="0.2">
      <c r="A308" s="8" t="s">
        <v>127</v>
      </c>
      <c r="B308" s="55">
        <v>305</v>
      </c>
      <c r="C308" s="79" t="s">
        <v>94</v>
      </c>
      <c r="D308" s="6" t="s">
        <v>158</v>
      </c>
      <c r="E308" s="6" t="s">
        <v>157</v>
      </c>
      <c r="F308" s="10">
        <v>18</v>
      </c>
      <c r="G308" s="7" t="s">
        <v>174</v>
      </c>
      <c r="H308" s="10">
        <v>3</v>
      </c>
      <c r="I308" s="10">
        <v>39</v>
      </c>
      <c r="J308" s="78" t="str">
        <f>VLOOKUP(I308,用途!$B$2:$C$48,2,1)</f>
        <v>(16)　イ</v>
      </c>
      <c r="K308" s="10">
        <v>0</v>
      </c>
      <c r="L308" s="10">
        <v>0</v>
      </c>
      <c r="M308" s="10">
        <v>0</v>
      </c>
      <c r="N308" s="6" t="s">
        <v>342</v>
      </c>
      <c r="O308" s="6">
        <v>0</v>
      </c>
      <c r="P308" s="10">
        <v>2</v>
      </c>
      <c r="Q308" s="6" t="s">
        <v>78</v>
      </c>
      <c r="R308" s="10">
        <v>1</v>
      </c>
      <c r="S308" s="10">
        <v>0</v>
      </c>
      <c r="T308" s="10">
        <v>0</v>
      </c>
      <c r="U308" s="10">
        <v>0</v>
      </c>
      <c r="V308" s="25"/>
    </row>
    <row r="309" spans="1:22" ht="14.25" customHeight="1" x14ac:dyDescent="0.2">
      <c r="A309" s="8" t="s">
        <v>127</v>
      </c>
      <c r="B309" s="55">
        <v>306</v>
      </c>
      <c r="C309" s="79" t="s">
        <v>132</v>
      </c>
      <c r="D309" s="6" t="s">
        <v>343</v>
      </c>
      <c r="E309" s="6" t="s">
        <v>344</v>
      </c>
      <c r="F309" s="10">
        <v>30</v>
      </c>
      <c r="G309" s="7" t="s">
        <v>175</v>
      </c>
      <c r="H309" s="10">
        <v>1</v>
      </c>
      <c r="I309" s="10">
        <v>17</v>
      </c>
      <c r="J309" s="78" t="str">
        <f>VLOOKUP(I309,用途!$B$2:$C$48,2,1)</f>
        <v>(4)</v>
      </c>
      <c r="K309" s="10">
        <v>0</v>
      </c>
      <c r="L309" s="10">
        <v>22</v>
      </c>
      <c r="M309" s="10">
        <v>0</v>
      </c>
      <c r="N309" s="6" t="s">
        <v>326</v>
      </c>
      <c r="O309" s="6">
        <v>0</v>
      </c>
      <c r="P309" s="10">
        <v>1</v>
      </c>
      <c r="Q309" s="6" t="s">
        <v>225</v>
      </c>
      <c r="R309" s="10">
        <v>4</v>
      </c>
      <c r="S309" s="10">
        <v>0</v>
      </c>
      <c r="T309" s="10">
        <v>0</v>
      </c>
      <c r="U309" s="10">
        <v>0</v>
      </c>
      <c r="V309" s="25"/>
    </row>
    <row r="310" spans="1:22" ht="14.25" customHeight="1" x14ac:dyDescent="0.2">
      <c r="A310" s="8" t="s">
        <v>127</v>
      </c>
      <c r="B310" s="55">
        <v>307</v>
      </c>
      <c r="C310" s="79" t="s">
        <v>156</v>
      </c>
      <c r="D310" s="6" t="s">
        <v>155</v>
      </c>
      <c r="E310" s="6" t="s">
        <v>154</v>
      </c>
      <c r="F310" s="10">
        <v>17</v>
      </c>
      <c r="G310" s="7" t="s">
        <v>174</v>
      </c>
      <c r="H310" s="10">
        <v>3</v>
      </c>
      <c r="I310" s="10">
        <v>39</v>
      </c>
      <c r="J310" s="78" t="str">
        <f>VLOOKUP(I310,用途!$B$2:$C$48,2,1)</f>
        <v>(16)　イ</v>
      </c>
      <c r="K310" s="10">
        <v>0</v>
      </c>
      <c r="L310" s="10">
        <v>0</v>
      </c>
      <c r="M310" s="10">
        <v>0</v>
      </c>
      <c r="N310" s="6" t="s">
        <v>302</v>
      </c>
      <c r="O310" s="6">
        <v>0</v>
      </c>
      <c r="P310" s="10">
        <v>1</v>
      </c>
      <c r="Q310" s="6" t="s">
        <v>302</v>
      </c>
      <c r="R310" s="10">
        <v>1</v>
      </c>
      <c r="S310" s="10">
        <v>0</v>
      </c>
      <c r="T310" s="10">
        <v>0</v>
      </c>
      <c r="U310" s="10">
        <v>0</v>
      </c>
      <c r="V310" s="25"/>
    </row>
    <row r="311" spans="1:22" ht="14.25" customHeight="1" x14ac:dyDescent="0.2">
      <c r="A311" s="8" t="s">
        <v>127</v>
      </c>
      <c r="B311" s="55">
        <v>308</v>
      </c>
      <c r="C311" s="79" t="s">
        <v>156</v>
      </c>
      <c r="D311" s="6" t="s">
        <v>155</v>
      </c>
      <c r="E311" s="6" t="s">
        <v>154</v>
      </c>
      <c r="F311" s="10">
        <v>17</v>
      </c>
      <c r="G311" s="7" t="s">
        <v>174</v>
      </c>
      <c r="H311" s="10">
        <v>3</v>
      </c>
      <c r="I311" s="10">
        <v>39</v>
      </c>
      <c r="J311" s="78" t="str">
        <f>VLOOKUP(I311,用途!$B$2:$C$48,2,1)</f>
        <v>(16)　イ</v>
      </c>
      <c r="K311" s="10">
        <v>1</v>
      </c>
      <c r="L311" s="10">
        <v>0</v>
      </c>
      <c r="M311" s="10">
        <v>0</v>
      </c>
      <c r="N311" s="6" t="s">
        <v>259</v>
      </c>
      <c r="O311" s="6">
        <v>0</v>
      </c>
      <c r="P311" s="10">
        <v>1</v>
      </c>
      <c r="Q311" s="6" t="s">
        <v>259</v>
      </c>
      <c r="R311" s="10">
        <v>1</v>
      </c>
      <c r="S311" s="10">
        <v>0</v>
      </c>
      <c r="T311" s="10">
        <v>0</v>
      </c>
      <c r="U311" s="10">
        <v>0</v>
      </c>
      <c r="V311" s="25"/>
    </row>
    <row r="312" spans="1:22" ht="14.25" customHeight="1" x14ac:dyDescent="0.2">
      <c r="A312" s="8" t="s">
        <v>127</v>
      </c>
      <c r="B312" s="55">
        <v>309</v>
      </c>
      <c r="C312" s="79" t="s">
        <v>156</v>
      </c>
      <c r="D312" s="6" t="s">
        <v>155</v>
      </c>
      <c r="E312" s="6" t="s">
        <v>154</v>
      </c>
      <c r="F312" s="10">
        <v>17</v>
      </c>
      <c r="G312" s="7" t="s">
        <v>174</v>
      </c>
      <c r="H312" s="10">
        <v>3</v>
      </c>
      <c r="I312" s="10">
        <v>39</v>
      </c>
      <c r="J312" s="78" t="str">
        <f>VLOOKUP(I312,用途!$B$2:$C$48,2,1)</f>
        <v>(16)　イ</v>
      </c>
      <c r="K312" s="10">
        <v>0</v>
      </c>
      <c r="L312" s="10">
        <v>0</v>
      </c>
      <c r="M312" s="10">
        <v>0</v>
      </c>
      <c r="N312" s="6" t="s">
        <v>345</v>
      </c>
      <c r="O312" s="6">
        <v>0</v>
      </c>
      <c r="P312" s="10">
        <v>1</v>
      </c>
      <c r="Q312" s="6" t="s">
        <v>345</v>
      </c>
      <c r="R312" s="10">
        <v>1</v>
      </c>
      <c r="S312" s="10">
        <v>0</v>
      </c>
      <c r="T312" s="10">
        <v>0</v>
      </c>
      <c r="U312" s="10">
        <v>0</v>
      </c>
      <c r="V312" s="25"/>
    </row>
    <row r="313" spans="1:22" ht="14.25" customHeight="1" x14ac:dyDescent="0.2">
      <c r="A313" s="8" t="s">
        <v>127</v>
      </c>
      <c r="B313" s="55">
        <v>310</v>
      </c>
      <c r="C313" s="79" t="s">
        <v>156</v>
      </c>
      <c r="D313" s="6" t="s">
        <v>155</v>
      </c>
      <c r="E313" s="6" t="s">
        <v>154</v>
      </c>
      <c r="F313" s="10">
        <v>17</v>
      </c>
      <c r="G313" s="7" t="s">
        <v>174</v>
      </c>
      <c r="H313" s="10">
        <v>3</v>
      </c>
      <c r="I313" s="10">
        <v>39</v>
      </c>
      <c r="J313" s="78" t="str">
        <f>VLOOKUP(I313,用途!$B$2:$C$48,2,1)</f>
        <v>(16)　イ</v>
      </c>
      <c r="K313" s="10">
        <v>0</v>
      </c>
      <c r="L313" s="10">
        <v>0</v>
      </c>
      <c r="M313" s="10">
        <v>0</v>
      </c>
      <c r="N313" s="6" t="s">
        <v>345</v>
      </c>
      <c r="O313" s="6">
        <v>0</v>
      </c>
      <c r="P313" s="10">
        <v>1</v>
      </c>
      <c r="Q313" s="6" t="s">
        <v>345</v>
      </c>
      <c r="R313" s="10">
        <v>1</v>
      </c>
      <c r="S313" s="10">
        <v>0</v>
      </c>
      <c r="T313" s="10">
        <v>0</v>
      </c>
      <c r="U313" s="10">
        <v>0</v>
      </c>
      <c r="V313" s="25"/>
    </row>
    <row r="314" spans="1:22" ht="14.25" customHeight="1" x14ac:dyDescent="0.2">
      <c r="A314" s="8" t="s">
        <v>127</v>
      </c>
      <c r="B314" s="55">
        <v>311</v>
      </c>
      <c r="C314" s="79" t="s">
        <v>156</v>
      </c>
      <c r="D314" s="6" t="s">
        <v>155</v>
      </c>
      <c r="E314" s="6" t="s">
        <v>154</v>
      </c>
      <c r="F314" s="10">
        <v>17</v>
      </c>
      <c r="G314" s="7" t="s">
        <v>174</v>
      </c>
      <c r="H314" s="10">
        <v>3</v>
      </c>
      <c r="I314" s="10">
        <v>39</v>
      </c>
      <c r="J314" s="78" t="str">
        <f>VLOOKUP(I314,用途!$B$2:$C$48,2,1)</f>
        <v>(16)　イ</v>
      </c>
      <c r="K314" s="10">
        <v>1</v>
      </c>
      <c r="L314" s="10">
        <v>0</v>
      </c>
      <c r="M314" s="10">
        <v>0</v>
      </c>
      <c r="N314" s="6" t="s">
        <v>346</v>
      </c>
      <c r="O314" s="6">
        <v>0</v>
      </c>
      <c r="P314" s="10">
        <v>1</v>
      </c>
      <c r="Q314" s="6" t="s">
        <v>346</v>
      </c>
      <c r="R314" s="10">
        <v>1</v>
      </c>
      <c r="S314" s="10">
        <v>0</v>
      </c>
      <c r="T314" s="10">
        <v>0</v>
      </c>
      <c r="U314" s="10">
        <v>0</v>
      </c>
      <c r="V314" s="25"/>
    </row>
    <row r="315" spans="1:22" ht="14.25" customHeight="1" x14ac:dyDescent="0.2">
      <c r="A315" s="8" t="s">
        <v>127</v>
      </c>
      <c r="B315" s="55">
        <v>312</v>
      </c>
      <c r="C315" s="79" t="s">
        <v>122</v>
      </c>
      <c r="D315" s="6" t="s">
        <v>123</v>
      </c>
      <c r="E315" s="6" t="s">
        <v>124</v>
      </c>
      <c r="F315" s="10">
        <v>17</v>
      </c>
      <c r="G315" s="7" t="s">
        <v>174</v>
      </c>
      <c r="H315" s="10">
        <v>2</v>
      </c>
      <c r="I315" s="10">
        <v>31</v>
      </c>
      <c r="J315" s="78" t="str">
        <f>VLOOKUP(I315,用途!$B$2:$C$48,2,1)</f>
        <v>(12)　イ</v>
      </c>
      <c r="K315" s="10">
        <v>0</v>
      </c>
      <c r="L315" s="10">
        <v>0</v>
      </c>
      <c r="M315" s="10">
        <v>0</v>
      </c>
      <c r="N315" s="6" t="s">
        <v>347</v>
      </c>
      <c r="O315" s="6">
        <v>0</v>
      </c>
      <c r="P315" s="10">
        <v>1</v>
      </c>
      <c r="Q315" s="6" t="s">
        <v>348</v>
      </c>
      <c r="R315" s="10">
        <v>1</v>
      </c>
      <c r="S315" s="10">
        <v>0</v>
      </c>
      <c r="T315" s="10">
        <v>0</v>
      </c>
      <c r="U315" s="10">
        <v>0</v>
      </c>
      <c r="V315" s="25"/>
    </row>
    <row r="316" spans="1:22" ht="14.25" customHeight="1" x14ac:dyDescent="0.2">
      <c r="A316" s="8" t="s">
        <v>127</v>
      </c>
      <c r="B316" s="55">
        <v>313</v>
      </c>
      <c r="C316" s="79" t="s">
        <v>122</v>
      </c>
      <c r="D316" s="6" t="s">
        <v>123</v>
      </c>
      <c r="E316" s="6" t="s">
        <v>124</v>
      </c>
      <c r="F316" s="10">
        <v>30</v>
      </c>
      <c r="G316" s="7" t="s">
        <v>175</v>
      </c>
      <c r="H316" s="10">
        <v>2</v>
      </c>
      <c r="I316" s="10">
        <v>22</v>
      </c>
      <c r="J316" s="78" t="str">
        <f>VLOOKUP(I316,用途!$B$2:$C$48,2,1)</f>
        <v>(6)　ロ(5)</v>
      </c>
      <c r="K316" s="10">
        <v>0</v>
      </c>
      <c r="L316" s="10">
        <v>13</v>
      </c>
      <c r="M316" s="10">
        <v>0</v>
      </c>
      <c r="N316" s="6" t="s">
        <v>201</v>
      </c>
      <c r="O316" s="6">
        <v>0</v>
      </c>
      <c r="P316" s="10">
        <v>1</v>
      </c>
      <c r="Q316" s="6" t="s">
        <v>349</v>
      </c>
      <c r="R316" s="10">
        <v>3</v>
      </c>
      <c r="S316" s="10">
        <v>0</v>
      </c>
      <c r="T316" s="10">
        <v>0</v>
      </c>
      <c r="U316" s="10">
        <v>0</v>
      </c>
      <c r="V316" s="25"/>
    </row>
    <row r="317" spans="1:22" ht="14.25" customHeight="1" x14ac:dyDescent="0.2">
      <c r="A317" s="8" t="s">
        <v>127</v>
      </c>
      <c r="B317" s="55">
        <v>314</v>
      </c>
      <c r="C317" s="79" t="s">
        <v>122</v>
      </c>
      <c r="D317" s="6" t="s">
        <v>123</v>
      </c>
      <c r="E317" s="6" t="s">
        <v>124</v>
      </c>
      <c r="F317" s="10">
        <v>30</v>
      </c>
      <c r="G317" s="7" t="s">
        <v>175</v>
      </c>
      <c r="H317" s="10">
        <v>2</v>
      </c>
      <c r="I317" s="10">
        <v>22</v>
      </c>
      <c r="J317" s="78" t="str">
        <f>VLOOKUP(I317,用途!$B$2:$C$48,2,1)</f>
        <v>(6)　ロ(5)</v>
      </c>
      <c r="K317" s="10">
        <v>0</v>
      </c>
      <c r="L317" s="10">
        <v>24</v>
      </c>
      <c r="M317" s="10">
        <v>0</v>
      </c>
      <c r="N317" s="6" t="s">
        <v>201</v>
      </c>
      <c r="O317" s="6">
        <v>0</v>
      </c>
      <c r="P317" s="10">
        <v>1</v>
      </c>
      <c r="Q317" s="6" t="s">
        <v>349</v>
      </c>
      <c r="R317" s="10">
        <v>3</v>
      </c>
      <c r="S317" s="10">
        <v>0</v>
      </c>
      <c r="T317" s="10">
        <v>0</v>
      </c>
      <c r="U317" s="10">
        <v>0</v>
      </c>
      <c r="V317" s="25"/>
    </row>
    <row r="318" spans="1:22" ht="14.25" customHeight="1" x14ac:dyDescent="0.2">
      <c r="A318" s="8" t="s">
        <v>127</v>
      </c>
      <c r="B318" s="55">
        <v>315</v>
      </c>
      <c r="C318" s="79" t="s">
        <v>122</v>
      </c>
      <c r="D318" s="6" t="s">
        <v>153</v>
      </c>
      <c r="E318" s="6" t="s">
        <v>152</v>
      </c>
      <c r="F318" s="10">
        <v>30</v>
      </c>
      <c r="G318" s="7" t="s">
        <v>175</v>
      </c>
      <c r="H318" s="10">
        <v>2</v>
      </c>
      <c r="I318" s="10">
        <v>17</v>
      </c>
      <c r="J318" s="78" t="str">
        <f>VLOOKUP(I318,用途!$B$2:$C$48,2,1)</f>
        <v>(4)</v>
      </c>
      <c r="K318" s="10">
        <v>0</v>
      </c>
      <c r="L318" s="10">
        <v>12</v>
      </c>
      <c r="M318" s="10">
        <v>0</v>
      </c>
      <c r="N318" s="6" t="s">
        <v>160</v>
      </c>
      <c r="O318" s="6">
        <v>0</v>
      </c>
      <c r="P318" s="10">
        <v>1</v>
      </c>
      <c r="Q318" s="6" t="s">
        <v>350</v>
      </c>
      <c r="R318" s="10">
        <v>1</v>
      </c>
      <c r="S318" s="10">
        <v>0</v>
      </c>
      <c r="T318" s="10">
        <v>0</v>
      </c>
      <c r="U318" s="10">
        <v>0</v>
      </c>
      <c r="V318" s="25"/>
    </row>
    <row r="319" spans="1:22" ht="14.25" customHeight="1" x14ac:dyDescent="0.2">
      <c r="A319" s="8" t="s">
        <v>127</v>
      </c>
      <c r="B319" s="55">
        <v>316</v>
      </c>
      <c r="C319" s="79" t="s">
        <v>122</v>
      </c>
      <c r="D319" s="6" t="s">
        <v>153</v>
      </c>
      <c r="E319" s="6" t="s">
        <v>152</v>
      </c>
      <c r="F319" s="10">
        <v>30</v>
      </c>
      <c r="G319" s="7" t="s">
        <v>175</v>
      </c>
      <c r="H319" s="10">
        <v>2</v>
      </c>
      <c r="I319" s="10">
        <v>17</v>
      </c>
      <c r="J319" s="78" t="str">
        <f>VLOOKUP(I319,用途!$B$2:$C$48,2,1)</f>
        <v>(4)</v>
      </c>
      <c r="K319" s="10">
        <v>0</v>
      </c>
      <c r="L319" s="10">
        <v>27</v>
      </c>
      <c r="M319" s="10">
        <v>0</v>
      </c>
      <c r="N319" s="6" t="s">
        <v>160</v>
      </c>
      <c r="O319" s="6">
        <v>0</v>
      </c>
      <c r="P319" s="10">
        <v>1</v>
      </c>
      <c r="Q319" s="6" t="s">
        <v>350</v>
      </c>
      <c r="R319" s="10">
        <v>1</v>
      </c>
      <c r="S319" s="10">
        <v>0</v>
      </c>
      <c r="T319" s="10">
        <v>0</v>
      </c>
      <c r="U319" s="10">
        <v>0</v>
      </c>
      <c r="V319" s="25"/>
    </row>
    <row r="320" spans="1:22" ht="14.25" customHeight="1" x14ac:dyDescent="0.2">
      <c r="A320" s="8" t="s">
        <v>127</v>
      </c>
      <c r="B320" s="55">
        <v>317</v>
      </c>
      <c r="C320" s="79" t="s">
        <v>122</v>
      </c>
      <c r="D320" s="6" t="s">
        <v>153</v>
      </c>
      <c r="E320" s="6" t="s">
        <v>152</v>
      </c>
      <c r="F320" s="10">
        <v>30</v>
      </c>
      <c r="G320" s="7" t="s">
        <v>175</v>
      </c>
      <c r="H320" s="10">
        <v>2</v>
      </c>
      <c r="I320" s="10">
        <v>39</v>
      </c>
      <c r="J320" s="78" t="str">
        <f>VLOOKUP(I320,用途!$B$2:$C$48,2,1)</f>
        <v>(16)　イ</v>
      </c>
      <c r="K320" s="10">
        <v>0</v>
      </c>
      <c r="L320" s="10">
        <v>22</v>
      </c>
      <c r="M320" s="10">
        <v>0</v>
      </c>
      <c r="N320" s="6" t="s">
        <v>351</v>
      </c>
      <c r="O320" s="6">
        <v>0</v>
      </c>
      <c r="P320" s="10">
        <v>1</v>
      </c>
      <c r="Q320" s="6" t="s">
        <v>345</v>
      </c>
      <c r="R320" s="10">
        <v>1</v>
      </c>
      <c r="S320" s="10">
        <v>0</v>
      </c>
      <c r="T320" s="10">
        <v>0</v>
      </c>
      <c r="U320" s="10">
        <v>0</v>
      </c>
      <c r="V320" s="25"/>
    </row>
    <row r="321" spans="1:22" ht="14.25" customHeight="1" x14ac:dyDescent="0.2">
      <c r="A321" s="8" t="s">
        <v>127</v>
      </c>
      <c r="B321" s="55">
        <v>318</v>
      </c>
      <c r="C321" s="79" t="s">
        <v>122</v>
      </c>
      <c r="D321" s="6" t="s">
        <v>153</v>
      </c>
      <c r="E321" s="6" t="s">
        <v>152</v>
      </c>
      <c r="F321" s="10">
        <v>30</v>
      </c>
      <c r="G321" s="7" t="s">
        <v>175</v>
      </c>
      <c r="H321" s="10">
        <v>2</v>
      </c>
      <c r="I321" s="10">
        <v>39</v>
      </c>
      <c r="J321" s="78" t="str">
        <f>VLOOKUP(I321,用途!$B$2:$C$48,2,1)</f>
        <v>(16)　イ</v>
      </c>
      <c r="K321" s="10">
        <v>0</v>
      </c>
      <c r="L321" s="10">
        <v>24</v>
      </c>
      <c r="M321" s="10">
        <v>0</v>
      </c>
      <c r="N321" s="6" t="s">
        <v>351</v>
      </c>
      <c r="O321" s="6">
        <v>0</v>
      </c>
      <c r="P321" s="10">
        <v>1</v>
      </c>
      <c r="Q321" s="6" t="s">
        <v>345</v>
      </c>
      <c r="R321" s="10">
        <v>1</v>
      </c>
      <c r="S321" s="10">
        <v>0</v>
      </c>
      <c r="T321" s="10">
        <v>0</v>
      </c>
      <c r="U321" s="10">
        <v>0</v>
      </c>
      <c r="V321" s="25"/>
    </row>
    <row r="322" spans="1:22" ht="14.25" customHeight="1" x14ac:dyDescent="0.2">
      <c r="A322" s="8" t="s">
        <v>127</v>
      </c>
      <c r="B322" s="55">
        <v>319</v>
      </c>
      <c r="C322" s="79" t="s">
        <v>122</v>
      </c>
      <c r="D322" s="6" t="s">
        <v>153</v>
      </c>
      <c r="E322" s="6" t="s">
        <v>152</v>
      </c>
      <c r="F322" s="10">
        <v>30</v>
      </c>
      <c r="G322" s="7" t="s">
        <v>175</v>
      </c>
      <c r="H322" s="10">
        <v>2</v>
      </c>
      <c r="I322" s="10">
        <v>16</v>
      </c>
      <c r="J322" s="78" t="str">
        <f>VLOOKUP(I322,用途!$B$2:$C$48,2,1)</f>
        <v>(3)　ロ</v>
      </c>
      <c r="K322" s="10">
        <v>0</v>
      </c>
      <c r="L322" s="10">
        <v>22</v>
      </c>
      <c r="M322" s="10">
        <v>0</v>
      </c>
      <c r="N322" s="6" t="s">
        <v>352</v>
      </c>
      <c r="O322" s="6">
        <v>0</v>
      </c>
      <c r="P322" s="10">
        <v>1</v>
      </c>
      <c r="Q322" s="6" t="s">
        <v>353</v>
      </c>
      <c r="R322" s="10">
        <v>4</v>
      </c>
      <c r="S322" s="10">
        <v>0</v>
      </c>
      <c r="T322" s="10">
        <v>0</v>
      </c>
      <c r="U322" s="10">
        <v>0</v>
      </c>
      <c r="V322" s="25"/>
    </row>
    <row r="323" spans="1:22" ht="14.25" customHeight="1" x14ac:dyDescent="0.2">
      <c r="A323" s="8" t="s">
        <v>127</v>
      </c>
      <c r="B323" s="55">
        <v>320</v>
      </c>
      <c r="C323" s="79" t="s">
        <v>122</v>
      </c>
      <c r="D323" s="6" t="s">
        <v>153</v>
      </c>
      <c r="E323" s="6" t="s">
        <v>152</v>
      </c>
      <c r="F323" s="10">
        <v>30</v>
      </c>
      <c r="G323" s="7" t="s">
        <v>175</v>
      </c>
      <c r="H323" s="10">
        <v>2</v>
      </c>
      <c r="I323" s="10">
        <v>16</v>
      </c>
      <c r="J323" s="78" t="str">
        <f>VLOOKUP(I323,用途!$B$2:$C$48,2,1)</f>
        <v>(3)　ロ</v>
      </c>
      <c r="K323" s="10">
        <v>0</v>
      </c>
      <c r="L323" s="10">
        <v>26</v>
      </c>
      <c r="M323" s="10">
        <v>0</v>
      </c>
      <c r="N323" s="6" t="s">
        <v>352</v>
      </c>
      <c r="O323" s="6">
        <v>0</v>
      </c>
      <c r="P323" s="10">
        <v>1</v>
      </c>
      <c r="Q323" s="6" t="s">
        <v>353</v>
      </c>
      <c r="R323" s="10">
        <v>4</v>
      </c>
      <c r="S323" s="10">
        <v>0</v>
      </c>
      <c r="T323" s="10">
        <v>0</v>
      </c>
      <c r="U323" s="10">
        <v>0</v>
      </c>
      <c r="V323" s="25"/>
    </row>
    <row r="324" spans="1:22" ht="14.25" customHeight="1" x14ac:dyDescent="0.2">
      <c r="A324" s="8" t="s">
        <v>127</v>
      </c>
      <c r="B324" s="55">
        <v>321</v>
      </c>
      <c r="C324" s="79" t="s">
        <v>122</v>
      </c>
      <c r="D324" s="6" t="s">
        <v>153</v>
      </c>
      <c r="E324" s="6" t="s">
        <v>152</v>
      </c>
      <c r="F324" s="10">
        <v>30</v>
      </c>
      <c r="G324" s="7" t="s">
        <v>175</v>
      </c>
      <c r="H324" s="10">
        <v>2</v>
      </c>
      <c r="I324" s="10">
        <v>16</v>
      </c>
      <c r="J324" s="78" t="str">
        <f>VLOOKUP(I324,用途!$B$2:$C$48,2,1)</f>
        <v>(3)　ロ</v>
      </c>
      <c r="K324" s="10">
        <v>0</v>
      </c>
      <c r="L324" s="10">
        <v>27</v>
      </c>
      <c r="M324" s="10">
        <v>0</v>
      </c>
      <c r="N324" s="6" t="s">
        <v>352</v>
      </c>
      <c r="O324" s="6">
        <v>0</v>
      </c>
      <c r="P324" s="10">
        <v>1</v>
      </c>
      <c r="Q324" s="6" t="s">
        <v>353</v>
      </c>
      <c r="R324" s="10">
        <v>4</v>
      </c>
      <c r="S324" s="10">
        <v>0</v>
      </c>
      <c r="T324" s="10">
        <v>0</v>
      </c>
      <c r="U324" s="10">
        <v>0</v>
      </c>
      <c r="V324" s="25"/>
    </row>
    <row r="325" spans="1:22" ht="14.25" customHeight="1" x14ac:dyDescent="0.2">
      <c r="A325" s="8" t="s">
        <v>127</v>
      </c>
      <c r="B325" s="55">
        <v>322</v>
      </c>
      <c r="C325" s="79" t="s">
        <v>122</v>
      </c>
      <c r="D325" s="6" t="s">
        <v>153</v>
      </c>
      <c r="E325" s="6" t="s">
        <v>152</v>
      </c>
      <c r="F325" s="10">
        <v>30</v>
      </c>
      <c r="G325" s="7" t="s">
        <v>175</v>
      </c>
      <c r="H325" s="10">
        <v>2</v>
      </c>
      <c r="I325" s="10">
        <v>16</v>
      </c>
      <c r="J325" s="78" t="str">
        <f>VLOOKUP(I325,用途!$B$2:$C$48,2,1)</f>
        <v>(3)　ロ</v>
      </c>
      <c r="K325" s="10">
        <v>0</v>
      </c>
      <c r="L325" s="10">
        <v>22</v>
      </c>
      <c r="M325" s="10">
        <v>0</v>
      </c>
      <c r="N325" s="6" t="s">
        <v>354</v>
      </c>
      <c r="O325" s="6">
        <v>0</v>
      </c>
      <c r="P325" s="10">
        <v>1</v>
      </c>
      <c r="Q325" s="6" t="s">
        <v>355</v>
      </c>
      <c r="R325" s="10">
        <v>4</v>
      </c>
      <c r="S325" s="10">
        <v>0</v>
      </c>
      <c r="T325" s="10">
        <v>0</v>
      </c>
      <c r="U325" s="10">
        <v>0</v>
      </c>
      <c r="V325" s="25"/>
    </row>
    <row r="326" spans="1:22" ht="14.25" customHeight="1" x14ac:dyDescent="0.2">
      <c r="A326" s="8" t="s">
        <v>127</v>
      </c>
      <c r="B326" s="55">
        <v>323</v>
      </c>
      <c r="C326" s="79" t="s">
        <v>122</v>
      </c>
      <c r="D326" s="6" t="s">
        <v>153</v>
      </c>
      <c r="E326" s="6" t="s">
        <v>152</v>
      </c>
      <c r="F326" s="10">
        <v>30</v>
      </c>
      <c r="G326" s="7" t="s">
        <v>175</v>
      </c>
      <c r="H326" s="10">
        <v>2</v>
      </c>
      <c r="I326" s="10">
        <v>16</v>
      </c>
      <c r="J326" s="78" t="str">
        <f>VLOOKUP(I326,用途!$B$2:$C$48,2,1)</f>
        <v>(3)　ロ</v>
      </c>
      <c r="K326" s="10">
        <v>0</v>
      </c>
      <c r="L326" s="10">
        <v>26</v>
      </c>
      <c r="M326" s="10">
        <v>0</v>
      </c>
      <c r="N326" s="6" t="s">
        <v>354</v>
      </c>
      <c r="O326" s="6">
        <v>0</v>
      </c>
      <c r="P326" s="10">
        <v>1</v>
      </c>
      <c r="Q326" s="6" t="s">
        <v>355</v>
      </c>
      <c r="R326" s="10">
        <v>4</v>
      </c>
      <c r="S326" s="10">
        <v>0</v>
      </c>
      <c r="T326" s="10">
        <v>0</v>
      </c>
      <c r="U326" s="10">
        <v>0</v>
      </c>
      <c r="V326" s="25"/>
    </row>
    <row r="327" spans="1:22" ht="14.25" customHeight="1" x14ac:dyDescent="0.2">
      <c r="A327" s="8" t="s">
        <v>127</v>
      </c>
      <c r="B327" s="55">
        <v>324</v>
      </c>
      <c r="C327" s="79" t="s">
        <v>122</v>
      </c>
      <c r="D327" s="6" t="s">
        <v>153</v>
      </c>
      <c r="E327" s="6" t="s">
        <v>152</v>
      </c>
      <c r="F327" s="10">
        <v>30</v>
      </c>
      <c r="G327" s="7" t="s">
        <v>175</v>
      </c>
      <c r="H327" s="10">
        <v>2</v>
      </c>
      <c r="I327" s="10">
        <v>16</v>
      </c>
      <c r="J327" s="78" t="str">
        <f>VLOOKUP(I327,用途!$B$2:$C$48,2,1)</f>
        <v>(3)　ロ</v>
      </c>
      <c r="K327" s="10">
        <v>0</v>
      </c>
      <c r="L327" s="10">
        <v>27</v>
      </c>
      <c r="M327" s="10">
        <v>0</v>
      </c>
      <c r="N327" s="6" t="s">
        <v>354</v>
      </c>
      <c r="O327" s="6">
        <v>0</v>
      </c>
      <c r="P327" s="10">
        <v>1</v>
      </c>
      <c r="Q327" s="6" t="s">
        <v>355</v>
      </c>
      <c r="R327" s="10">
        <v>4</v>
      </c>
      <c r="S327" s="10">
        <v>0</v>
      </c>
      <c r="T327" s="10">
        <v>0</v>
      </c>
      <c r="U327" s="10">
        <v>0</v>
      </c>
      <c r="V327" s="25"/>
    </row>
    <row r="328" spans="1:22" ht="14.25" customHeight="1" x14ac:dyDescent="0.2">
      <c r="A328" s="8" t="s">
        <v>127</v>
      </c>
      <c r="B328" s="55">
        <v>325</v>
      </c>
      <c r="C328" s="79" t="s">
        <v>122</v>
      </c>
      <c r="D328" s="6" t="s">
        <v>153</v>
      </c>
      <c r="E328" s="6" t="s">
        <v>152</v>
      </c>
      <c r="F328" s="10">
        <v>23</v>
      </c>
      <c r="G328" s="7" t="s">
        <v>177</v>
      </c>
      <c r="H328" s="10">
        <v>2</v>
      </c>
      <c r="I328" s="10">
        <v>17</v>
      </c>
      <c r="J328" s="78" t="str">
        <f>VLOOKUP(I328,用途!$B$2:$C$48,2,1)</f>
        <v>(4)</v>
      </c>
      <c r="K328" s="10">
        <v>0</v>
      </c>
      <c r="L328" s="10">
        <v>0</v>
      </c>
      <c r="M328" s="10">
        <v>2</v>
      </c>
      <c r="N328" s="6" t="s">
        <v>211</v>
      </c>
      <c r="O328" s="6">
        <v>0</v>
      </c>
      <c r="P328" s="10">
        <v>1</v>
      </c>
      <c r="Q328" s="6" t="s">
        <v>356</v>
      </c>
      <c r="R328" s="10">
        <v>1</v>
      </c>
      <c r="S328" s="10">
        <v>0</v>
      </c>
      <c r="T328" s="10">
        <v>0</v>
      </c>
      <c r="U328" s="10">
        <v>0</v>
      </c>
      <c r="V328" s="25"/>
    </row>
    <row r="329" spans="1:22" ht="14.25" customHeight="1" x14ac:dyDescent="0.2">
      <c r="A329" s="8" t="s">
        <v>127</v>
      </c>
      <c r="B329" s="55">
        <v>326</v>
      </c>
      <c r="C329" s="79" t="s">
        <v>122</v>
      </c>
      <c r="D329" s="6" t="s">
        <v>153</v>
      </c>
      <c r="E329" s="6" t="s">
        <v>152</v>
      </c>
      <c r="F329" s="10">
        <v>27</v>
      </c>
      <c r="G329" s="7" t="s">
        <v>177</v>
      </c>
      <c r="H329" s="10">
        <v>2</v>
      </c>
      <c r="I329" s="10">
        <v>17</v>
      </c>
      <c r="J329" s="78" t="str">
        <f>VLOOKUP(I329,用途!$B$2:$C$48,2,1)</f>
        <v>(4)</v>
      </c>
      <c r="K329" s="10">
        <v>0</v>
      </c>
      <c r="L329" s="10">
        <v>0</v>
      </c>
      <c r="M329" s="10">
        <v>2</v>
      </c>
      <c r="N329" s="6" t="s">
        <v>211</v>
      </c>
      <c r="O329" s="6">
        <v>0</v>
      </c>
      <c r="P329" s="10">
        <v>1</v>
      </c>
      <c r="Q329" s="6" t="s">
        <v>356</v>
      </c>
      <c r="R329" s="10">
        <v>1</v>
      </c>
      <c r="S329" s="10">
        <v>0</v>
      </c>
      <c r="T329" s="10">
        <v>0</v>
      </c>
      <c r="U329" s="10">
        <v>0</v>
      </c>
      <c r="V329" s="25"/>
    </row>
    <row r="330" spans="1:22" ht="14.25" customHeight="1" x14ac:dyDescent="0.2">
      <c r="A330" s="8" t="s">
        <v>127</v>
      </c>
      <c r="B330" s="55">
        <v>327</v>
      </c>
      <c r="C330" s="79" t="s">
        <v>122</v>
      </c>
      <c r="D330" s="6" t="s">
        <v>153</v>
      </c>
      <c r="E330" s="6" t="s">
        <v>152</v>
      </c>
      <c r="F330" s="10">
        <v>30</v>
      </c>
      <c r="G330" s="7" t="s">
        <v>175</v>
      </c>
      <c r="H330" s="10">
        <v>2</v>
      </c>
      <c r="I330" s="10">
        <v>17</v>
      </c>
      <c r="J330" s="78" t="str">
        <f>VLOOKUP(I330,用途!$B$2:$C$48,2,1)</f>
        <v>(4)</v>
      </c>
      <c r="K330" s="10">
        <v>0</v>
      </c>
      <c r="L330" s="10">
        <v>22</v>
      </c>
      <c r="M330" s="10">
        <v>0</v>
      </c>
      <c r="N330" s="6" t="s">
        <v>357</v>
      </c>
      <c r="O330" s="6">
        <v>0</v>
      </c>
      <c r="P330" s="10">
        <v>1</v>
      </c>
      <c r="Q330" s="6" t="s">
        <v>358</v>
      </c>
      <c r="R330" s="10">
        <v>1</v>
      </c>
      <c r="S330" s="10">
        <v>0</v>
      </c>
      <c r="T330" s="10">
        <v>0</v>
      </c>
      <c r="U330" s="10">
        <v>0</v>
      </c>
      <c r="V330" s="25"/>
    </row>
    <row r="331" spans="1:22" ht="14.25" customHeight="1" x14ac:dyDescent="0.2">
      <c r="A331" s="8" t="s">
        <v>127</v>
      </c>
      <c r="B331" s="55">
        <v>328</v>
      </c>
      <c r="C331" s="79" t="s">
        <v>122</v>
      </c>
      <c r="D331" s="6" t="s">
        <v>153</v>
      </c>
      <c r="E331" s="6" t="s">
        <v>152</v>
      </c>
      <c r="F331" s="10">
        <v>17</v>
      </c>
      <c r="G331" s="7" t="s">
        <v>174</v>
      </c>
      <c r="H331" s="10">
        <v>3</v>
      </c>
      <c r="I331" s="10">
        <v>39</v>
      </c>
      <c r="J331" s="78" t="str">
        <f>VLOOKUP(I331,用途!$B$2:$C$48,2,1)</f>
        <v>(16)　イ</v>
      </c>
      <c r="K331" s="10">
        <v>0</v>
      </c>
      <c r="L331" s="10">
        <v>0</v>
      </c>
      <c r="M331" s="10">
        <v>0</v>
      </c>
      <c r="N331" s="6" t="s">
        <v>245</v>
      </c>
      <c r="O331" s="6">
        <v>0</v>
      </c>
      <c r="P331" s="10">
        <v>1</v>
      </c>
      <c r="Q331" s="6" t="s">
        <v>245</v>
      </c>
      <c r="R331" s="10">
        <v>1</v>
      </c>
      <c r="S331" s="10">
        <v>0</v>
      </c>
      <c r="T331" s="10">
        <v>0</v>
      </c>
      <c r="U331" s="10">
        <v>0</v>
      </c>
      <c r="V331" s="25"/>
    </row>
    <row r="332" spans="1:22" ht="14.25" customHeight="1" x14ac:dyDescent="0.2">
      <c r="A332" s="8" t="s">
        <v>127</v>
      </c>
      <c r="B332" s="55">
        <v>329</v>
      </c>
      <c r="C332" s="79" t="s">
        <v>118</v>
      </c>
      <c r="D332" s="6" t="s">
        <v>359</v>
      </c>
      <c r="E332" s="6" t="s">
        <v>360</v>
      </c>
      <c r="F332" s="10">
        <v>30</v>
      </c>
      <c r="G332" s="7" t="s">
        <v>175</v>
      </c>
      <c r="H332" s="10">
        <v>1</v>
      </c>
      <c r="I332" s="10">
        <v>17</v>
      </c>
      <c r="J332" s="78" t="str">
        <f>VLOOKUP(I332,用途!$B$2:$C$48,2,1)</f>
        <v>(4)</v>
      </c>
      <c r="K332" s="10">
        <v>0</v>
      </c>
      <c r="L332" s="10">
        <v>22</v>
      </c>
      <c r="M332" s="10">
        <v>0</v>
      </c>
      <c r="N332" s="6" t="s">
        <v>268</v>
      </c>
      <c r="O332" s="6">
        <v>0</v>
      </c>
      <c r="P332" s="10">
        <v>1</v>
      </c>
      <c r="Q332" s="6" t="s">
        <v>265</v>
      </c>
      <c r="R332" s="10">
        <v>4</v>
      </c>
      <c r="S332" s="10">
        <v>0</v>
      </c>
      <c r="T332" s="10">
        <v>0</v>
      </c>
      <c r="U332" s="10">
        <v>0</v>
      </c>
      <c r="V332" s="25"/>
    </row>
    <row r="333" spans="1:22" ht="14.25" customHeight="1" x14ac:dyDescent="0.2">
      <c r="A333" s="8" t="s">
        <v>127</v>
      </c>
      <c r="B333" s="55">
        <v>330</v>
      </c>
      <c r="C333" s="79" t="s">
        <v>118</v>
      </c>
      <c r="D333" s="6" t="s">
        <v>359</v>
      </c>
      <c r="E333" s="6" t="s">
        <v>360</v>
      </c>
      <c r="F333" s="10">
        <v>30</v>
      </c>
      <c r="G333" s="7" t="s">
        <v>175</v>
      </c>
      <c r="H333" s="10">
        <v>1</v>
      </c>
      <c r="I333" s="10">
        <v>17</v>
      </c>
      <c r="J333" s="78" t="str">
        <f>VLOOKUP(I333,用途!$B$2:$C$48,2,1)</f>
        <v>(4)</v>
      </c>
      <c r="K333" s="10">
        <v>0</v>
      </c>
      <c r="L333" s="10">
        <v>25</v>
      </c>
      <c r="M333" s="10">
        <v>0</v>
      </c>
      <c r="N333" s="6" t="s">
        <v>268</v>
      </c>
      <c r="O333" s="6">
        <v>0</v>
      </c>
      <c r="P333" s="10">
        <v>1</v>
      </c>
      <c r="Q333" s="6" t="s">
        <v>265</v>
      </c>
      <c r="R333" s="10">
        <v>4</v>
      </c>
      <c r="S333" s="10">
        <v>0</v>
      </c>
      <c r="T333" s="10">
        <v>0</v>
      </c>
      <c r="U333" s="10">
        <v>0</v>
      </c>
      <c r="V333" s="25"/>
    </row>
    <row r="334" spans="1:22" ht="14.25" customHeight="1" x14ac:dyDescent="0.2">
      <c r="A334" s="8" t="s">
        <v>127</v>
      </c>
      <c r="B334" s="55">
        <v>331</v>
      </c>
      <c r="C334" s="79" t="s">
        <v>118</v>
      </c>
      <c r="D334" s="6" t="s">
        <v>359</v>
      </c>
      <c r="E334" s="6" t="s">
        <v>360</v>
      </c>
      <c r="F334" s="10">
        <v>30</v>
      </c>
      <c r="G334" s="7" t="s">
        <v>175</v>
      </c>
      <c r="H334" s="10">
        <v>1</v>
      </c>
      <c r="I334" s="10">
        <v>17</v>
      </c>
      <c r="J334" s="78" t="str">
        <f>VLOOKUP(I334,用途!$B$2:$C$48,2,1)</f>
        <v>(4)</v>
      </c>
      <c r="K334" s="10">
        <v>0</v>
      </c>
      <c r="L334" s="10">
        <v>13</v>
      </c>
      <c r="M334" s="10">
        <v>0</v>
      </c>
      <c r="N334" s="6" t="s">
        <v>268</v>
      </c>
      <c r="O334" s="6">
        <v>0</v>
      </c>
      <c r="P334" s="10">
        <v>1</v>
      </c>
      <c r="Q334" s="6" t="s">
        <v>361</v>
      </c>
      <c r="R334" s="10">
        <v>4</v>
      </c>
      <c r="S334" s="10">
        <v>0</v>
      </c>
      <c r="T334" s="10">
        <v>0</v>
      </c>
      <c r="U334" s="10">
        <v>0</v>
      </c>
      <c r="V334" s="25"/>
    </row>
    <row r="335" spans="1:22" ht="14.25" customHeight="1" x14ac:dyDescent="0.2">
      <c r="A335" s="8" t="s">
        <v>127</v>
      </c>
      <c r="B335" s="55">
        <v>332</v>
      </c>
      <c r="C335" s="79" t="s">
        <v>137</v>
      </c>
      <c r="D335" s="6" t="s">
        <v>138</v>
      </c>
      <c r="E335" s="6" t="s">
        <v>139</v>
      </c>
      <c r="F335" s="10">
        <v>18</v>
      </c>
      <c r="G335" s="7" t="s">
        <v>174</v>
      </c>
      <c r="H335" s="10">
        <v>3</v>
      </c>
      <c r="I335" s="10">
        <v>18</v>
      </c>
      <c r="J335" s="78" t="str">
        <f>VLOOKUP(I335,用途!$B$2:$C$48,2,1)</f>
        <v>(5)　イ</v>
      </c>
      <c r="K335" s="10">
        <v>0</v>
      </c>
      <c r="L335" s="10">
        <v>0</v>
      </c>
      <c r="M335" s="10">
        <v>0</v>
      </c>
      <c r="N335" s="6" t="s">
        <v>362</v>
      </c>
      <c r="O335" s="6">
        <v>0</v>
      </c>
      <c r="P335" s="10">
        <v>1</v>
      </c>
      <c r="Q335" s="6" t="s">
        <v>362</v>
      </c>
      <c r="R335" s="10">
        <v>1</v>
      </c>
      <c r="S335" s="10">
        <v>0</v>
      </c>
      <c r="T335" s="10">
        <v>0</v>
      </c>
      <c r="U335" s="10">
        <v>0</v>
      </c>
      <c r="V335" s="25"/>
    </row>
    <row r="336" spans="1:22" ht="14.25" customHeight="1" x14ac:dyDescent="0.2">
      <c r="A336" s="8" t="s">
        <v>127</v>
      </c>
      <c r="B336" s="55">
        <v>333</v>
      </c>
      <c r="C336" s="79" t="s">
        <v>137</v>
      </c>
      <c r="D336" s="6" t="s">
        <v>138</v>
      </c>
      <c r="E336" s="6" t="s">
        <v>139</v>
      </c>
      <c r="F336" s="10">
        <v>18</v>
      </c>
      <c r="G336" s="7" t="s">
        <v>174</v>
      </c>
      <c r="H336" s="10">
        <v>3</v>
      </c>
      <c r="I336" s="10">
        <v>17</v>
      </c>
      <c r="J336" s="78" t="str">
        <f>VLOOKUP(I336,用途!$B$2:$C$48,2,1)</f>
        <v>(4)</v>
      </c>
      <c r="K336" s="10">
        <v>0</v>
      </c>
      <c r="L336" s="10">
        <v>0</v>
      </c>
      <c r="M336" s="10">
        <v>0</v>
      </c>
      <c r="N336" s="6" t="s">
        <v>323</v>
      </c>
      <c r="O336" s="6">
        <v>0</v>
      </c>
      <c r="P336" s="10">
        <v>1</v>
      </c>
      <c r="Q336" s="6" t="s">
        <v>323</v>
      </c>
      <c r="R336" s="10">
        <v>1</v>
      </c>
      <c r="S336" s="10">
        <v>0</v>
      </c>
      <c r="T336" s="10">
        <v>0</v>
      </c>
      <c r="U336" s="10">
        <v>0</v>
      </c>
      <c r="V336" s="25"/>
    </row>
    <row r="337" spans="1:22" ht="14.25" customHeight="1" x14ac:dyDescent="0.2">
      <c r="A337" s="8" t="s">
        <v>127</v>
      </c>
      <c r="B337" s="55">
        <v>334</v>
      </c>
      <c r="C337" s="79" t="s">
        <v>137</v>
      </c>
      <c r="D337" s="6" t="s">
        <v>138</v>
      </c>
      <c r="E337" s="6" t="s">
        <v>139</v>
      </c>
      <c r="F337" s="10">
        <v>18</v>
      </c>
      <c r="G337" s="7" t="s">
        <v>174</v>
      </c>
      <c r="H337" s="10">
        <v>3</v>
      </c>
      <c r="I337" s="10">
        <v>22</v>
      </c>
      <c r="J337" s="78" t="str">
        <f>VLOOKUP(I337,用途!$B$2:$C$48,2,1)</f>
        <v>(6)　ロ(5)</v>
      </c>
      <c r="K337" s="10">
        <v>0</v>
      </c>
      <c r="L337" s="10">
        <v>0</v>
      </c>
      <c r="M337" s="10">
        <v>0</v>
      </c>
      <c r="N337" s="6" t="s">
        <v>363</v>
      </c>
      <c r="O337" s="6">
        <v>0</v>
      </c>
      <c r="P337" s="10">
        <v>2</v>
      </c>
      <c r="Q337" s="6" t="s">
        <v>78</v>
      </c>
      <c r="R337" s="10">
        <v>1</v>
      </c>
      <c r="S337" s="10">
        <v>0</v>
      </c>
      <c r="T337" s="10">
        <v>0</v>
      </c>
      <c r="U337" s="10">
        <v>0</v>
      </c>
      <c r="V337" s="25"/>
    </row>
    <row r="338" spans="1:22" ht="14.25" customHeight="1" x14ac:dyDescent="0.2">
      <c r="A338" s="8" t="s">
        <v>127</v>
      </c>
      <c r="B338" s="55">
        <v>335</v>
      </c>
      <c r="C338" s="79" t="s">
        <v>137</v>
      </c>
      <c r="D338" s="6" t="s">
        <v>138</v>
      </c>
      <c r="E338" s="6" t="s">
        <v>139</v>
      </c>
      <c r="F338" s="10">
        <v>18</v>
      </c>
      <c r="G338" s="7" t="s">
        <v>174</v>
      </c>
      <c r="H338" s="10">
        <v>3</v>
      </c>
      <c r="I338" s="10">
        <v>39</v>
      </c>
      <c r="J338" s="78" t="str">
        <f>VLOOKUP(I338,用途!$B$2:$C$48,2,1)</f>
        <v>(16)　イ</v>
      </c>
      <c r="K338" s="10">
        <v>0</v>
      </c>
      <c r="L338" s="10">
        <v>0</v>
      </c>
      <c r="M338" s="10">
        <v>1</v>
      </c>
      <c r="N338" s="6" t="s">
        <v>295</v>
      </c>
      <c r="O338" s="6">
        <v>0</v>
      </c>
      <c r="P338" s="10">
        <v>1</v>
      </c>
      <c r="Q338" s="6" t="s">
        <v>295</v>
      </c>
      <c r="R338" s="10">
        <v>1</v>
      </c>
      <c r="S338" s="10">
        <v>0</v>
      </c>
      <c r="T338" s="10">
        <v>0</v>
      </c>
      <c r="U338" s="10">
        <v>0</v>
      </c>
      <c r="V338" s="25"/>
    </row>
    <row r="339" spans="1:22" ht="14.25" customHeight="1" x14ac:dyDescent="0.2">
      <c r="A339" s="8" t="s">
        <v>127</v>
      </c>
      <c r="B339" s="55">
        <v>336</v>
      </c>
      <c r="C339" s="79" t="s">
        <v>151</v>
      </c>
      <c r="D339" s="6" t="s">
        <v>150</v>
      </c>
      <c r="E339" s="6" t="s">
        <v>149</v>
      </c>
      <c r="F339" s="10">
        <v>18</v>
      </c>
      <c r="G339" s="7" t="s">
        <v>174</v>
      </c>
      <c r="H339" s="10">
        <v>3</v>
      </c>
      <c r="I339" s="10">
        <v>16</v>
      </c>
      <c r="J339" s="78" t="str">
        <f>VLOOKUP(I339,用途!$B$2:$C$48,2,1)</f>
        <v>(3)　ロ</v>
      </c>
      <c r="K339" s="10">
        <v>0</v>
      </c>
      <c r="L339" s="10">
        <v>0</v>
      </c>
      <c r="M339" s="10">
        <v>0</v>
      </c>
      <c r="N339" s="6" t="s">
        <v>252</v>
      </c>
      <c r="O339" s="6">
        <v>0</v>
      </c>
      <c r="P339" s="10">
        <v>1</v>
      </c>
      <c r="Q339" s="6" t="s">
        <v>252</v>
      </c>
      <c r="R339" s="10">
        <v>1</v>
      </c>
      <c r="S339" s="10">
        <v>0</v>
      </c>
      <c r="T339" s="10">
        <v>0</v>
      </c>
      <c r="U339" s="10">
        <v>0</v>
      </c>
      <c r="V339" s="25"/>
    </row>
    <row r="340" spans="1:22" ht="14.25" customHeight="1" x14ac:dyDescent="0.2">
      <c r="A340" s="8" t="s">
        <v>127</v>
      </c>
      <c r="B340" s="55">
        <v>337</v>
      </c>
      <c r="C340" s="79" t="s">
        <v>151</v>
      </c>
      <c r="D340" s="6" t="s">
        <v>150</v>
      </c>
      <c r="E340" s="6" t="s">
        <v>149</v>
      </c>
      <c r="F340" s="10">
        <v>18</v>
      </c>
      <c r="G340" s="7" t="s">
        <v>174</v>
      </c>
      <c r="H340" s="10">
        <v>3</v>
      </c>
      <c r="I340" s="10">
        <v>16</v>
      </c>
      <c r="J340" s="78" t="str">
        <f>VLOOKUP(I340,用途!$B$2:$C$48,2,1)</f>
        <v>(3)　ロ</v>
      </c>
      <c r="K340" s="10">
        <v>0</v>
      </c>
      <c r="L340" s="10">
        <v>0</v>
      </c>
      <c r="M340" s="10">
        <v>0</v>
      </c>
      <c r="N340" s="6" t="s">
        <v>252</v>
      </c>
      <c r="O340" s="6">
        <v>0</v>
      </c>
      <c r="P340" s="10">
        <v>1</v>
      </c>
      <c r="Q340" s="6" t="s">
        <v>252</v>
      </c>
      <c r="R340" s="10">
        <v>1</v>
      </c>
      <c r="S340" s="10">
        <v>0</v>
      </c>
      <c r="T340" s="10">
        <v>0</v>
      </c>
      <c r="U340" s="10">
        <v>0</v>
      </c>
      <c r="V340" s="25"/>
    </row>
    <row r="341" spans="1:22" ht="14.25" customHeight="1" x14ac:dyDescent="0.2">
      <c r="A341" s="8" t="s">
        <v>127</v>
      </c>
      <c r="B341" s="55">
        <v>338</v>
      </c>
      <c r="C341" s="79" t="s">
        <v>151</v>
      </c>
      <c r="D341" s="6" t="s">
        <v>150</v>
      </c>
      <c r="E341" s="6" t="s">
        <v>149</v>
      </c>
      <c r="F341" s="10">
        <v>18</v>
      </c>
      <c r="G341" s="7" t="s">
        <v>174</v>
      </c>
      <c r="H341" s="10">
        <v>3</v>
      </c>
      <c r="I341" s="10">
        <v>16</v>
      </c>
      <c r="J341" s="78" t="str">
        <f>VLOOKUP(I341,用途!$B$2:$C$48,2,1)</f>
        <v>(3)　ロ</v>
      </c>
      <c r="K341" s="10">
        <v>0</v>
      </c>
      <c r="L341" s="10">
        <v>0</v>
      </c>
      <c r="M341" s="10">
        <v>0</v>
      </c>
      <c r="N341" s="6" t="s">
        <v>252</v>
      </c>
      <c r="O341" s="6">
        <v>0</v>
      </c>
      <c r="P341" s="10">
        <v>1</v>
      </c>
      <c r="Q341" s="6" t="s">
        <v>252</v>
      </c>
      <c r="R341" s="10">
        <v>1</v>
      </c>
      <c r="S341" s="10">
        <v>0</v>
      </c>
      <c r="T341" s="10">
        <v>0</v>
      </c>
      <c r="U341" s="10">
        <v>0</v>
      </c>
      <c r="V341" s="25"/>
    </row>
    <row r="342" spans="1:22" ht="14.25" customHeight="1" x14ac:dyDescent="0.2">
      <c r="A342" s="8" t="s">
        <v>127</v>
      </c>
      <c r="B342" s="55">
        <v>339</v>
      </c>
      <c r="C342" s="79" t="s">
        <v>151</v>
      </c>
      <c r="D342" s="6" t="s">
        <v>150</v>
      </c>
      <c r="E342" s="6" t="s">
        <v>149</v>
      </c>
      <c r="F342" s="10">
        <v>18</v>
      </c>
      <c r="G342" s="7" t="s">
        <v>174</v>
      </c>
      <c r="H342" s="10">
        <v>3</v>
      </c>
      <c r="I342" s="10">
        <v>16</v>
      </c>
      <c r="J342" s="78" t="str">
        <f>VLOOKUP(I342,用途!$B$2:$C$48,2,1)</f>
        <v>(3)　ロ</v>
      </c>
      <c r="K342" s="10">
        <v>0</v>
      </c>
      <c r="L342" s="10">
        <v>0</v>
      </c>
      <c r="M342" s="10">
        <v>0</v>
      </c>
      <c r="N342" s="6" t="s">
        <v>252</v>
      </c>
      <c r="O342" s="6">
        <v>0</v>
      </c>
      <c r="P342" s="10">
        <v>1</v>
      </c>
      <c r="Q342" s="6" t="s">
        <v>252</v>
      </c>
      <c r="R342" s="10">
        <v>1</v>
      </c>
      <c r="S342" s="10">
        <v>0</v>
      </c>
      <c r="T342" s="10">
        <v>0</v>
      </c>
      <c r="U342" s="10">
        <v>0</v>
      </c>
      <c r="V342" s="25"/>
    </row>
    <row r="343" spans="1:22" ht="14.25" customHeight="1" x14ac:dyDescent="0.2">
      <c r="A343" s="8" t="s">
        <v>127</v>
      </c>
      <c r="B343" s="55">
        <v>340</v>
      </c>
      <c r="C343" s="79" t="s">
        <v>151</v>
      </c>
      <c r="D343" s="6" t="s">
        <v>150</v>
      </c>
      <c r="E343" s="6" t="s">
        <v>149</v>
      </c>
      <c r="F343" s="10">
        <v>18</v>
      </c>
      <c r="G343" s="7" t="s">
        <v>174</v>
      </c>
      <c r="H343" s="10">
        <v>3</v>
      </c>
      <c r="I343" s="10">
        <v>16</v>
      </c>
      <c r="J343" s="78" t="str">
        <f>VLOOKUP(I343,用途!$B$2:$C$48,2,1)</f>
        <v>(3)　ロ</v>
      </c>
      <c r="K343" s="10">
        <v>0</v>
      </c>
      <c r="L343" s="10">
        <v>0</v>
      </c>
      <c r="M343" s="10">
        <v>0</v>
      </c>
      <c r="N343" s="6" t="s">
        <v>260</v>
      </c>
      <c r="O343" s="6">
        <v>0</v>
      </c>
      <c r="P343" s="10">
        <v>1</v>
      </c>
      <c r="Q343" s="6" t="s">
        <v>260</v>
      </c>
      <c r="R343" s="10">
        <v>1</v>
      </c>
      <c r="S343" s="10">
        <v>0</v>
      </c>
      <c r="T343" s="10">
        <v>0</v>
      </c>
      <c r="U343" s="10">
        <v>0</v>
      </c>
      <c r="V343" s="25"/>
    </row>
    <row r="344" spans="1:22" ht="14.25" customHeight="1" x14ac:dyDescent="0.2">
      <c r="A344" s="8" t="s">
        <v>127</v>
      </c>
      <c r="B344" s="55">
        <v>341</v>
      </c>
      <c r="C344" s="79" t="s">
        <v>151</v>
      </c>
      <c r="D344" s="6" t="s">
        <v>150</v>
      </c>
      <c r="E344" s="6" t="s">
        <v>149</v>
      </c>
      <c r="F344" s="10">
        <v>30</v>
      </c>
      <c r="G344" s="7" t="s">
        <v>175</v>
      </c>
      <c r="H344" s="10">
        <v>1</v>
      </c>
      <c r="I344" s="10">
        <v>39</v>
      </c>
      <c r="J344" s="78" t="str">
        <f>VLOOKUP(I344,用途!$B$2:$C$48,2,1)</f>
        <v>(16)　イ</v>
      </c>
      <c r="K344" s="10">
        <v>0</v>
      </c>
      <c r="L344" s="10">
        <v>12</v>
      </c>
      <c r="M344" s="10">
        <v>0</v>
      </c>
      <c r="N344" s="13" t="s">
        <v>148</v>
      </c>
      <c r="O344" s="13">
        <v>1</v>
      </c>
      <c r="P344" s="10">
        <v>1</v>
      </c>
      <c r="Q344" s="6" t="s">
        <v>147</v>
      </c>
      <c r="R344" s="10">
        <v>2</v>
      </c>
      <c r="S344" s="10">
        <v>0</v>
      </c>
      <c r="T344" s="10">
        <v>0</v>
      </c>
      <c r="U344" s="10">
        <v>0</v>
      </c>
      <c r="V344" s="25"/>
    </row>
    <row r="345" spans="1:22" ht="14.25" customHeight="1" x14ac:dyDescent="0.2">
      <c r="A345" s="8" t="s">
        <v>127</v>
      </c>
      <c r="B345" s="55">
        <v>342</v>
      </c>
      <c r="C345" s="79" t="s">
        <v>151</v>
      </c>
      <c r="D345" s="6" t="s">
        <v>150</v>
      </c>
      <c r="E345" s="6" t="s">
        <v>149</v>
      </c>
      <c r="F345" s="10">
        <v>30</v>
      </c>
      <c r="G345" s="7" t="s">
        <v>175</v>
      </c>
      <c r="H345" s="10">
        <v>1</v>
      </c>
      <c r="I345" s="10">
        <v>39</v>
      </c>
      <c r="J345" s="78" t="str">
        <f>VLOOKUP(I345,用途!$B$2:$C$48,2,1)</f>
        <v>(16)　イ</v>
      </c>
      <c r="K345" s="10">
        <v>0</v>
      </c>
      <c r="L345" s="10">
        <v>18</v>
      </c>
      <c r="M345" s="10">
        <v>0</v>
      </c>
      <c r="N345" s="13" t="s">
        <v>148</v>
      </c>
      <c r="O345" s="13">
        <v>1</v>
      </c>
      <c r="P345" s="10">
        <v>1</v>
      </c>
      <c r="Q345" s="6" t="s">
        <v>147</v>
      </c>
      <c r="R345" s="10">
        <v>2</v>
      </c>
      <c r="S345" s="10">
        <v>0</v>
      </c>
      <c r="T345" s="10">
        <v>0</v>
      </c>
      <c r="U345" s="10">
        <v>0</v>
      </c>
      <c r="V345" s="25"/>
    </row>
    <row r="346" spans="1:22" ht="14.25" customHeight="1" x14ac:dyDescent="0.2">
      <c r="A346" s="8" t="s">
        <v>127</v>
      </c>
      <c r="B346" s="55">
        <v>343</v>
      </c>
      <c r="C346" s="79" t="s">
        <v>151</v>
      </c>
      <c r="D346" s="6" t="s">
        <v>150</v>
      </c>
      <c r="E346" s="6" t="s">
        <v>149</v>
      </c>
      <c r="F346" s="10">
        <v>30</v>
      </c>
      <c r="G346" s="7" t="s">
        <v>175</v>
      </c>
      <c r="H346" s="10">
        <v>1</v>
      </c>
      <c r="I346" s="10">
        <v>39</v>
      </c>
      <c r="J346" s="78" t="str">
        <f>VLOOKUP(I346,用途!$B$2:$C$48,2,1)</f>
        <v>(16)　イ</v>
      </c>
      <c r="K346" s="10">
        <v>0</v>
      </c>
      <c r="L346" s="10">
        <v>22</v>
      </c>
      <c r="M346" s="10">
        <v>0</v>
      </c>
      <c r="N346" s="13" t="s">
        <v>148</v>
      </c>
      <c r="O346" s="13">
        <v>1</v>
      </c>
      <c r="P346" s="10">
        <v>1</v>
      </c>
      <c r="Q346" s="6" t="s">
        <v>147</v>
      </c>
      <c r="R346" s="10">
        <v>2</v>
      </c>
      <c r="S346" s="10">
        <v>0</v>
      </c>
      <c r="T346" s="10">
        <v>0</v>
      </c>
      <c r="U346" s="10">
        <v>0</v>
      </c>
      <c r="V346" s="25"/>
    </row>
    <row r="347" spans="1:22" ht="14.25" customHeight="1" x14ac:dyDescent="0.2">
      <c r="A347" s="8" t="s">
        <v>127</v>
      </c>
      <c r="B347" s="55">
        <v>344</v>
      </c>
      <c r="C347" s="79" t="s">
        <v>99</v>
      </c>
      <c r="D347" s="6" t="s">
        <v>100</v>
      </c>
      <c r="E347" s="6" t="s">
        <v>101</v>
      </c>
      <c r="F347" s="10">
        <v>18</v>
      </c>
      <c r="G347" s="7" t="s">
        <v>174</v>
      </c>
      <c r="H347" s="10">
        <v>3</v>
      </c>
      <c r="I347" s="10">
        <v>39</v>
      </c>
      <c r="J347" s="78" t="str">
        <f>VLOOKUP(I347,用途!$B$2:$C$48,2,1)</f>
        <v>(16)　イ</v>
      </c>
      <c r="K347" s="10">
        <v>2</v>
      </c>
      <c r="L347" s="10">
        <v>0</v>
      </c>
      <c r="M347" s="10">
        <v>0</v>
      </c>
      <c r="N347" s="6" t="s">
        <v>208</v>
      </c>
      <c r="O347" s="6">
        <v>0</v>
      </c>
      <c r="P347" s="10">
        <v>1</v>
      </c>
      <c r="Q347" s="6" t="s">
        <v>208</v>
      </c>
      <c r="R347" s="10">
        <v>1</v>
      </c>
      <c r="S347" s="10">
        <v>0</v>
      </c>
      <c r="T347" s="10">
        <v>0</v>
      </c>
      <c r="U347" s="10">
        <v>0</v>
      </c>
      <c r="V347" s="25"/>
    </row>
    <row r="348" spans="1:22" ht="14.25" customHeight="1" x14ac:dyDescent="0.2">
      <c r="A348" s="8" t="s">
        <v>127</v>
      </c>
      <c r="B348" s="55">
        <v>345</v>
      </c>
      <c r="C348" s="79" t="s">
        <v>99</v>
      </c>
      <c r="D348" s="6" t="s">
        <v>100</v>
      </c>
      <c r="E348" s="6" t="s">
        <v>101</v>
      </c>
      <c r="F348" s="10">
        <v>18</v>
      </c>
      <c r="G348" s="7" t="s">
        <v>174</v>
      </c>
      <c r="H348" s="10">
        <v>3</v>
      </c>
      <c r="I348" s="10">
        <v>39</v>
      </c>
      <c r="J348" s="78" t="str">
        <f>VLOOKUP(I348,用途!$B$2:$C$48,2,1)</f>
        <v>(16)　イ</v>
      </c>
      <c r="K348" s="10">
        <v>2</v>
      </c>
      <c r="L348" s="10">
        <v>0</v>
      </c>
      <c r="M348" s="10">
        <v>0</v>
      </c>
      <c r="N348" s="6" t="s">
        <v>208</v>
      </c>
      <c r="O348" s="6">
        <v>0</v>
      </c>
      <c r="P348" s="10">
        <v>1</v>
      </c>
      <c r="Q348" s="6" t="s">
        <v>208</v>
      </c>
      <c r="R348" s="10">
        <v>1</v>
      </c>
      <c r="S348" s="10">
        <v>0</v>
      </c>
      <c r="T348" s="10">
        <v>0</v>
      </c>
      <c r="U348" s="10">
        <v>0</v>
      </c>
      <c r="V348" s="25"/>
    </row>
    <row r="349" spans="1:22" ht="14.25" customHeight="1" x14ac:dyDescent="0.2">
      <c r="A349" s="8" t="s">
        <v>127</v>
      </c>
      <c r="B349" s="55">
        <v>346</v>
      </c>
      <c r="C349" s="79" t="s">
        <v>140</v>
      </c>
      <c r="D349" s="6" t="s">
        <v>364</v>
      </c>
      <c r="E349" s="6" t="s">
        <v>365</v>
      </c>
      <c r="F349" s="10">
        <v>12</v>
      </c>
      <c r="G349" s="7" t="s">
        <v>179</v>
      </c>
      <c r="H349" s="10">
        <v>1</v>
      </c>
      <c r="I349" s="10">
        <v>39</v>
      </c>
      <c r="J349" s="78" t="str">
        <f>VLOOKUP(I349,用途!$B$2:$C$48,2,1)</f>
        <v>(16)　イ</v>
      </c>
      <c r="K349" s="10">
        <v>0</v>
      </c>
      <c r="L349" s="10">
        <v>0</v>
      </c>
      <c r="M349" s="10">
        <v>2</v>
      </c>
      <c r="N349" s="6" t="s">
        <v>312</v>
      </c>
      <c r="O349" s="6">
        <v>0</v>
      </c>
      <c r="P349" s="10">
        <v>2</v>
      </c>
      <c r="Q349" s="6" t="s">
        <v>78</v>
      </c>
      <c r="R349" s="10">
        <v>4</v>
      </c>
      <c r="S349" s="10">
        <v>0</v>
      </c>
      <c r="T349" s="10">
        <v>0</v>
      </c>
      <c r="U349" s="10">
        <v>0</v>
      </c>
      <c r="V349" s="25"/>
    </row>
    <row r="350" spans="1:22" ht="14.25" customHeight="1" x14ac:dyDescent="0.2">
      <c r="A350" s="8" t="s">
        <v>127</v>
      </c>
      <c r="B350" s="55">
        <v>347</v>
      </c>
      <c r="C350" s="79" t="s">
        <v>102</v>
      </c>
      <c r="D350" s="6" t="s">
        <v>366</v>
      </c>
      <c r="E350" s="6" t="s">
        <v>367</v>
      </c>
      <c r="F350" s="10">
        <v>17</v>
      </c>
      <c r="G350" s="7" t="s">
        <v>174</v>
      </c>
      <c r="H350" s="10">
        <v>3</v>
      </c>
      <c r="I350" s="10">
        <v>17</v>
      </c>
      <c r="J350" s="78" t="str">
        <f>VLOOKUP(I350,用途!$B$2:$C$48,2,1)</f>
        <v>(4)</v>
      </c>
      <c r="K350" s="10">
        <v>0</v>
      </c>
      <c r="L350" s="10">
        <v>0</v>
      </c>
      <c r="M350" s="10">
        <v>0</v>
      </c>
      <c r="N350" s="6" t="s">
        <v>368</v>
      </c>
      <c r="O350" s="6">
        <v>0</v>
      </c>
      <c r="P350" s="10">
        <v>1</v>
      </c>
      <c r="Q350" s="6" t="s">
        <v>368</v>
      </c>
      <c r="R350" s="10">
        <v>1</v>
      </c>
      <c r="S350" s="10">
        <v>0</v>
      </c>
      <c r="T350" s="10">
        <v>0</v>
      </c>
      <c r="U350" s="10">
        <v>0</v>
      </c>
      <c r="V350" s="25"/>
    </row>
    <row r="351" spans="1:22" ht="14.25" customHeight="1" x14ac:dyDescent="0.2">
      <c r="A351" s="8" t="s">
        <v>127</v>
      </c>
      <c r="B351" s="55">
        <v>348</v>
      </c>
      <c r="C351" s="79" t="s">
        <v>103</v>
      </c>
      <c r="D351" s="6" t="s">
        <v>369</v>
      </c>
      <c r="E351" s="6" t="s">
        <v>370</v>
      </c>
      <c r="F351" s="10">
        <v>20</v>
      </c>
      <c r="G351" s="7" t="s">
        <v>178</v>
      </c>
      <c r="H351" s="10">
        <v>1</v>
      </c>
      <c r="I351" s="10">
        <v>16</v>
      </c>
      <c r="J351" s="78" t="str">
        <f>VLOOKUP(I351,用途!$B$2:$C$48,2,1)</f>
        <v>(3)　ロ</v>
      </c>
      <c r="K351" s="10">
        <v>0</v>
      </c>
      <c r="L351" s="10">
        <v>0</v>
      </c>
      <c r="M351" s="10">
        <v>0</v>
      </c>
      <c r="N351" s="6" t="s">
        <v>244</v>
      </c>
      <c r="O351" s="6">
        <v>0</v>
      </c>
      <c r="P351" s="10">
        <v>1</v>
      </c>
      <c r="Q351" s="6" t="s">
        <v>161</v>
      </c>
      <c r="R351" s="10">
        <v>1</v>
      </c>
      <c r="S351" s="10">
        <v>0</v>
      </c>
      <c r="T351" s="10">
        <v>0</v>
      </c>
      <c r="U351" s="10">
        <v>0</v>
      </c>
      <c r="V351" s="25"/>
    </row>
    <row r="352" spans="1:22" ht="14.25" customHeight="1" x14ac:dyDescent="0.2">
      <c r="A352" s="8" t="s">
        <v>127</v>
      </c>
      <c r="B352" s="55">
        <v>349</v>
      </c>
      <c r="C352" s="79" t="s">
        <v>103</v>
      </c>
      <c r="D352" s="6" t="s">
        <v>369</v>
      </c>
      <c r="E352" s="6" t="s">
        <v>370</v>
      </c>
      <c r="F352" s="10">
        <v>28</v>
      </c>
      <c r="G352" s="7" t="s">
        <v>372</v>
      </c>
      <c r="H352" s="10">
        <v>1</v>
      </c>
      <c r="I352" s="10">
        <v>16</v>
      </c>
      <c r="J352" s="78" t="str">
        <f>VLOOKUP(I352,用途!$B$2:$C$48,2,1)</f>
        <v>(3)　ロ</v>
      </c>
      <c r="K352" s="10">
        <v>0</v>
      </c>
      <c r="L352" s="10">
        <v>0</v>
      </c>
      <c r="M352" s="10">
        <v>0</v>
      </c>
      <c r="N352" s="6" t="s">
        <v>244</v>
      </c>
      <c r="O352" s="6">
        <v>0</v>
      </c>
      <c r="P352" s="10">
        <v>1</v>
      </c>
      <c r="Q352" s="6" t="s">
        <v>161</v>
      </c>
      <c r="R352" s="10">
        <v>1</v>
      </c>
      <c r="S352" s="10">
        <v>0</v>
      </c>
      <c r="T352" s="10">
        <v>0</v>
      </c>
      <c r="U352" s="10">
        <v>0</v>
      </c>
      <c r="V352" s="25"/>
    </row>
    <row r="353" spans="1:22" ht="14.25" customHeight="1" x14ac:dyDescent="0.2">
      <c r="A353" s="8" t="s">
        <v>127</v>
      </c>
      <c r="B353" s="55">
        <v>350</v>
      </c>
      <c r="C353" s="79" t="s">
        <v>103</v>
      </c>
      <c r="D353" s="6" t="s">
        <v>369</v>
      </c>
      <c r="E353" s="6" t="s">
        <v>370</v>
      </c>
      <c r="F353" s="10">
        <v>30</v>
      </c>
      <c r="G353" s="7" t="s">
        <v>175</v>
      </c>
      <c r="H353" s="10">
        <v>1</v>
      </c>
      <c r="I353" s="10">
        <v>16</v>
      </c>
      <c r="J353" s="78" t="str">
        <f>VLOOKUP(I353,用途!$B$2:$C$48,2,1)</f>
        <v>(3)　ロ</v>
      </c>
      <c r="K353" s="10">
        <v>0</v>
      </c>
      <c r="L353" s="10">
        <v>12</v>
      </c>
      <c r="M353" s="10">
        <v>0</v>
      </c>
      <c r="N353" s="6" t="s">
        <v>244</v>
      </c>
      <c r="O353" s="6">
        <v>0</v>
      </c>
      <c r="P353" s="10">
        <v>1</v>
      </c>
      <c r="Q353" s="6" t="s">
        <v>329</v>
      </c>
      <c r="R353" s="10">
        <v>4</v>
      </c>
      <c r="S353" s="10">
        <v>0</v>
      </c>
      <c r="T353" s="10">
        <v>0</v>
      </c>
      <c r="U353" s="10">
        <v>0</v>
      </c>
      <c r="V353" s="25"/>
    </row>
    <row r="354" spans="1:22" ht="14.25" customHeight="1" x14ac:dyDescent="0.2">
      <c r="A354" s="8" t="s">
        <v>127</v>
      </c>
      <c r="B354" s="55">
        <v>351</v>
      </c>
      <c r="C354" s="79" t="s">
        <v>103</v>
      </c>
      <c r="D354" s="6" t="s">
        <v>369</v>
      </c>
      <c r="E354" s="6" t="s">
        <v>370</v>
      </c>
      <c r="F354" s="10">
        <v>30</v>
      </c>
      <c r="G354" s="7" t="s">
        <v>175</v>
      </c>
      <c r="H354" s="10">
        <v>1</v>
      </c>
      <c r="I354" s="10">
        <v>16</v>
      </c>
      <c r="J354" s="78" t="str">
        <f>VLOOKUP(I354,用途!$B$2:$C$48,2,1)</f>
        <v>(3)　ロ</v>
      </c>
      <c r="K354" s="10">
        <v>0</v>
      </c>
      <c r="L354" s="10">
        <v>22</v>
      </c>
      <c r="M354" s="10">
        <v>0</v>
      </c>
      <c r="N354" s="6" t="s">
        <v>244</v>
      </c>
      <c r="O354" s="6">
        <v>0</v>
      </c>
      <c r="P354" s="10">
        <v>1</v>
      </c>
      <c r="Q354" s="6" t="s">
        <v>329</v>
      </c>
      <c r="R354" s="10">
        <v>4</v>
      </c>
      <c r="S354" s="10">
        <v>0</v>
      </c>
      <c r="T354" s="10">
        <v>0</v>
      </c>
      <c r="U354" s="10">
        <v>0</v>
      </c>
      <c r="V354" s="25"/>
    </row>
    <row r="355" spans="1:22" ht="14.25" customHeight="1" x14ac:dyDescent="0.2">
      <c r="A355" s="8" t="s">
        <v>127</v>
      </c>
      <c r="B355" s="55">
        <v>352</v>
      </c>
      <c r="C355" s="79" t="s">
        <v>103</v>
      </c>
      <c r="D355" s="6" t="s">
        <v>369</v>
      </c>
      <c r="E355" s="6" t="s">
        <v>370</v>
      </c>
      <c r="F355" s="10">
        <v>30</v>
      </c>
      <c r="G355" s="7" t="s">
        <v>175</v>
      </c>
      <c r="H355" s="10">
        <v>1</v>
      </c>
      <c r="I355" s="10">
        <v>16</v>
      </c>
      <c r="J355" s="78" t="str">
        <f>VLOOKUP(I355,用途!$B$2:$C$48,2,1)</f>
        <v>(3)　ロ</v>
      </c>
      <c r="K355" s="10">
        <v>0</v>
      </c>
      <c r="L355" s="10">
        <v>27</v>
      </c>
      <c r="M355" s="10">
        <v>0</v>
      </c>
      <c r="N355" s="6" t="s">
        <v>244</v>
      </c>
      <c r="O355" s="6">
        <v>0</v>
      </c>
      <c r="P355" s="10">
        <v>1</v>
      </c>
      <c r="Q355" s="6" t="s">
        <v>329</v>
      </c>
      <c r="R355" s="10">
        <v>4</v>
      </c>
      <c r="S355" s="10">
        <v>0</v>
      </c>
      <c r="T355" s="10">
        <v>0</v>
      </c>
      <c r="U355" s="10">
        <v>0</v>
      </c>
      <c r="V355" s="25"/>
    </row>
  </sheetData>
  <autoFilter ref="A3:U355"/>
  <mergeCells count="3">
    <mergeCell ref="C1:U1"/>
    <mergeCell ref="R2:S2"/>
    <mergeCell ref="T2:U2"/>
  </mergeCells>
  <phoneticPr fontId="2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zoomScale="70" zoomScaleNormal="70" workbookViewId="0">
      <selection activeCell="M25" sqref="M25"/>
    </sheetView>
  </sheetViews>
  <sheetFormatPr defaultRowHeight="13.5" x14ac:dyDescent="0.15"/>
  <cols>
    <col min="1" max="1" width="4.75" customWidth="1"/>
    <col min="3" max="3" width="22.375" customWidth="1"/>
    <col min="4" max="4" width="4.5" customWidth="1"/>
    <col min="6" max="6" width="15.625" bestFit="1" customWidth="1"/>
  </cols>
  <sheetData>
    <row r="1" spans="2:6" x14ac:dyDescent="0.15">
      <c r="B1" s="21" t="s">
        <v>410</v>
      </c>
      <c r="C1" s="21" t="s">
        <v>411</v>
      </c>
      <c r="E1" s="74" t="s">
        <v>410</v>
      </c>
      <c r="F1" s="74" t="s">
        <v>436</v>
      </c>
    </row>
    <row r="2" spans="2:6" x14ac:dyDescent="0.15">
      <c r="B2" s="18">
        <v>0</v>
      </c>
      <c r="C2" s="17" t="s">
        <v>133</v>
      </c>
      <c r="E2" s="75">
        <v>1</v>
      </c>
      <c r="F2" s="76" t="s">
        <v>437</v>
      </c>
    </row>
    <row r="3" spans="2:6" x14ac:dyDescent="0.15">
      <c r="B3" s="18">
        <v>11</v>
      </c>
      <c r="C3" s="17" t="s">
        <v>374</v>
      </c>
      <c r="E3" s="75">
        <v>2</v>
      </c>
      <c r="F3" s="76" t="s">
        <v>437</v>
      </c>
    </row>
    <row r="4" spans="2:6" x14ac:dyDescent="0.15">
      <c r="B4" s="18">
        <v>12</v>
      </c>
      <c r="C4" s="17" t="s">
        <v>375</v>
      </c>
      <c r="E4" s="75">
        <v>3</v>
      </c>
      <c r="F4" s="76" t="s">
        <v>437</v>
      </c>
    </row>
    <row r="5" spans="2:6" x14ac:dyDescent="0.15">
      <c r="B5" s="18">
        <v>13</v>
      </c>
      <c r="C5" s="17" t="s">
        <v>376</v>
      </c>
      <c r="E5" s="75">
        <v>4</v>
      </c>
      <c r="F5" s="76" t="s">
        <v>437</v>
      </c>
    </row>
    <row r="6" spans="2:6" x14ac:dyDescent="0.15">
      <c r="B6" s="18">
        <v>14</v>
      </c>
      <c r="C6" s="17" t="s">
        <v>377</v>
      </c>
      <c r="E6" s="75">
        <v>5</v>
      </c>
      <c r="F6" s="76" t="s">
        <v>437</v>
      </c>
    </row>
    <row r="7" spans="2:6" x14ac:dyDescent="0.15">
      <c r="B7" s="18">
        <v>15</v>
      </c>
      <c r="C7" s="17" t="s">
        <v>380</v>
      </c>
      <c r="E7" s="75">
        <v>6</v>
      </c>
      <c r="F7" s="76" t="s">
        <v>438</v>
      </c>
    </row>
    <row r="8" spans="2:6" x14ac:dyDescent="0.15">
      <c r="B8" s="18">
        <v>16</v>
      </c>
      <c r="C8" s="17" t="s">
        <v>381</v>
      </c>
      <c r="E8" s="75">
        <v>7</v>
      </c>
      <c r="F8" s="76" t="s">
        <v>438</v>
      </c>
    </row>
    <row r="9" spans="2:6" x14ac:dyDescent="0.15">
      <c r="B9" s="18">
        <v>17</v>
      </c>
      <c r="C9" s="80" t="s">
        <v>450</v>
      </c>
      <c r="E9" s="75">
        <v>8</v>
      </c>
      <c r="F9" s="76" t="s">
        <v>438</v>
      </c>
    </row>
    <row r="10" spans="2:6" x14ac:dyDescent="0.15">
      <c r="B10" s="18">
        <v>18</v>
      </c>
      <c r="C10" s="17" t="s">
        <v>382</v>
      </c>
      <c r="E10" s="75">
        <v>9</v>
      </c>
      <c r="F10" s="76" t="s">
        <v>438</v>
      </c>
    </row>
    <row r="11" spans="2:6" x14ac:dyDescent="0.15">
      <c r="B11" s="18">
        <v>19</v>
      </c>
      <c r="C11" s="17" t="s">
        <v>383</v>
      </c>
      <c r="E11" s="75">
        <v>10</v>
      </c>
      <c r="F11" s="76" t="s">
        <v>438</v>
      </c>
    </row>
    <row r="12" spans="2:6" x14ac:dyDescent="0.15">
      <c r="B12" s="18">
        <v>21</v>
      </c>
      <c r="C12" s="17" t="s">
        <v>384</v>
      </c>
      <c r="E12" s="75">
        <v>11</v>
      </c>
      <c r="F12" s="76" t="s">
        <v>439</v>
      </c>
    </row>
    <row r="13" spans="2:6" x14ac:dyDescent="0.15">
      <c r="B13" s="18">
        <v>22</v>
      </c>
      <c r="C13" s="17" t="s">
        <v>385</v>
      </c>
      <c r="E13" s="75">
        <v>12</v>
      </c>
      <c r="F13" s="76" t="s">
        <v>439</v>
      </c>
    </row>
    <row r="14" spans="2:6" x14ac:dyDescent="0.15">
      <c r="B14" s="18">
        <v>22</v>
      </c>
      <c r="C14" s="17" t="s">
        <v>386</v>
      </c>
      <c r="E14" s="75">
        <v>13</v>
      </c>
      <c r="F14" s="76" t="s">
        <v>439</v>
      </c>
    </row>
    <row r="15" spans="2:6" x14ac:dyDescent="0.15">
      <c r="B15" s="18">
        <v>22</v>
      </c>
      <c r="C15" s="17" t="s">
        <v>387</v>
      </c>
      <c r="E15" s="75">
        <v>14</v>
      </c>
      <c r="F15" s="76" t="s">
        <v>439</v>
      </c>
    </row>
    <row r="16" spans="2:6" x14ac:dyDescent="0.15">
      <c r="B16" s="18">
        <v>22</v>
      </c>
      <c r="C16" s="17" t="s">
        <v>388</v>
      </c>
      <c r="E16" s="75">
        <v>15</v>
      </c>
      <c r="F16" s="76" t="s">
        <v>440</v>
      </c>
    </row>
    <row r="17" spans="2:6" x14ac:dyDescent="0.15">
      <c r="B17" s="18">
        <v>22</v>
      </c>
      <c r="C17" s="17" t="s">
        <v>389</v>
      </c>
      <c r="E17" s="75">
        <v>16</v>
      </c>
      <c r="F17" s="76" t="s">
        <v>440</v>
      </c>
    </row>
    <row r="18" spans="2:6" x14ac:dyDescent="0.15">
      <c r="B18" s="18">
        <v>23</v>
      </c>
      <c r="C18" s="17" t="s">
        <v>390</v>
      </c>
      <c r="E18" s="75">
        <v>17</v>
      </c>
      <c r="F18" s="76" t="s">
        <v>440</v>
      </c>
    </row>
    <row r="19" spans="2:6" x14ac:dyDescent="0.15">
      <c r="B19" s="18">
        <v>23</v>
      </c>
      <c r="C19" s="17" t="s">
        <v>391</v>
      </c>
      <c r="E19" s="75">
        <v>18</v>
      </c>
      <c r="F19" s="76" t="s">
        <v>440</v>
      </c>
    </row>
    <row r="20" spans="2:6" x14ac:dyDescent="0.15">
      <c r="B20" s="18">
        <v>23</v>
      </c>
      <c r="C20" s="17" t="s">
        <v>392</v>
      </c>
      <c r="E20" s="75">
        <v>19</v>
      </c>
      <c r="F20" s="76" t="s">
        <v>440</v>
      </c>
    </row>
    <row r="21" spans="2:6" x14ac:dyDescent="0.15">
      <c r="B21" s="18">
        <v>23</v>
      </c>
      <c r="C21" s="17" t="s">
        <v>393</v>
      </c>
      <c r="E21" s="75">
        <v>20</v>
      </c>
      <c r="F21" s="76" t="s">
        <v>416</v>
      </c>
    </row>
    <row r="22" spans="2:6" x14ac:dyDescent="0.15">
      <c r="B22" s="18">
        <v>23</v>
      </c>
      <c r="C22" s="17" t="s">
        <v>394</v>
      </c>
      <c r="E22" s="75">
        <v>21</v>
      </c>
      <c r="F22" s="76" t="s">
        <v>417</v>
      </c>
    </row>
    <row r="23" spans="2:6" x14ac:dyDescent="0.15">
      <c r="B23" s="18">
        <v>24</v>
      </c>
      <c r="C23" s="80" t="s">
        <v>451</v>
      </c>
      <c r="E23" s="75">
        <v>22</v>
      </c>
      <c r="F23" s="76" t="s">
        <v>417</v>
      </c>
    </row>
    <row r="24" spans="2:6" x14ac:dyDescent="0.15">
      <c r="B24" s="18">
        <v>25</v>
      </c>
      <c r="C24" s="80" t="s">
        <v>452</v>
      </c>
      <c r="E24" s="75">
        <v>23</v>
      </c>
      <c r="F24" s="76" t="s">
        <v>417</v>
      </c>
    </row>
    <row r="25" spans="2:6" x14ac:dyDescent="0.15">
      <c r="B25" s="18">
        <v>26</v>
      </c>
      <c r="C25" s="17" t="s">
        <v>396</v>
      </c>
      <c r="E25" s="75">
        <v>24</v>
      </c>
      <c r="F25" s="76" t="s">
        <v>417</v>
      </c>
    </row>
    <row r="26" spans="2:6" x14ac:dyDescent="0.15">
      <c r="B26" s="18">
        <v>27</v>
      </c>
      <c r="C26" s="17" t="s">
        <v>397</v>
      </c>
      <c r="E26" s="75">
        <v>25</v>
      </c>
      <c r="F26" s="76" t="s">
        <v>417</v>
      </c>
    </row>
    <row r="27" spans="2:6" x14ac:dyDescent="0.15">
      <c r="B27" s="18">
        <v>28</v>
      </c>
      <c r="C27" s="80" t="s">
        <v>453</v>
      </c>
      <c r="E27" s="75">
        <v>26</v>
      </c>
      <c r="F27" s="76" t="s">
        <v>417</v>
      </c>
    </row>
    <row r="28" spans="2:6" x14ac:dyDescent="0.15">
      <c r="B28" s="18">
        <v>29</v>
      </c>
      <c r="C28" s="80" t="s">
        <v>454</v>
      </c>
      <c r="E28" s="75">
        <v>27</v>
      </c>
      <c r="F28" s="76" t="s">
        <v>417</v>
      </c>
    </row>
    <row r="29" spans="2:6" x14ac:dyDescent="0.15">
      <c r="B29" s="18">
        <v>31</v>
      </c>
      <c r="C29" s="17" t="s">
        <v>398</v>
      </c>
      <c r="E29" s="75">
        <v>28</v>
      </c>
      <c r="F29" s="76" t="s">
        <v>441</v>
      </c>
    </row>
    <row r="30" spans="2:6" x14ac:dyDescent="0.15">
      <c r="B30" s="18">
        <v>32</v>
      </c>
      <c r="C30" s="17" t="s">
        <v>399</v>
      </c>
      <c r="E30" s="75">
        <v>29</v>
      </c>
      <c r="F30" s="76" t="s">
        <v>442</v>
      </c>
    </row>
    <row r="31" spans="2:6" x14ac:dyDescent="0.15">
      <c r="B31" s="18">
        <v>33</v>
      </c>
      <c r="C31" s="17" t="s">
        <v>400</v>
      </c>
      <c r="E31" s="75">
        <v>30</v>
      </c>
      <c r="F31" s="76" t="s">
        <v>443</v>
      </c>
    </row>
    <row r="32" spans="2:6" x14ac:dyDescent="0.15">
      <c r="B32" s="18">
        <v>34</v>
      </c>
      <c r="C32" s="17" t="s">
        <v>401</v>
      </c>
      <c r="E32" s="75">
        <v>31</v>
      </c>
      <c r="F32" s="76" t="s">
        <v>444</v>
      </c>
    </row>
    <row r="33" spans="2:6" x14ac:dyDescent="0.15">
      <c r="B33" s="18">
        <v>35</v>
      </c>
      <c r="C33" s="80" t="s">
        <v>455</v>
      </c>
      <c r="E33" s="75">
        <v>32</v>
      </c>
      <c r="F33" s="75" t="s">
        <v>445</v>
      </c>
    </row>
    <row r="34" spans="2:6" x14ac:dyDescent="0.15">
      <c r="B34" s="18">
        <v>36</v>
      </c>
      <c r="C34" s="17" t="s">
        <v>402</v>
      </c>
      <c r="E34" s="75">
        <v>33</v>
      </c>
      <c r="F34" s="75" t="s">
        <v>445</v>
      </c>
    </row>
    <row r="35" spans="2:6" x14ac:dyDescent="0.15">
      <c r="B35" s="18">
        <v>37</v>
      </c>
      <c r="C35" s="17" t="s">
        <v>403</v>
      </c>
      <c r="E35" s="75">
        <v>34</v>
      </c>
      <c r="F35" s="75" t="s">
        <v>445</v>
      </c>
    </row>
    <row r="36" spans="2:6" x14ac:dyDescent="0.15">
      <c r="B36" s="18">
        <v>38</v>
      </c>
      <c r="C36" s="17" t="s">
        <v>404</v>
      </c>
      <c r="E36" s="75">
        <v>35</v>
      </c>
      <c r="F36" s="75" t="s">
        <v>445</v>
      </c>
    </row>
    <row r="37" spans="2:6" x14ac:dyDescent="0.15">
      <c r="B37" s="18">
        <v>39</v>
      </c>
      <c r="C37" s="17" t="s">
        <v>405</v>
      </c>
      <c r="E37" s="75">
        <v>36</v>
      </c>
      <c r="F37" s="75" t="s">
        <v>445</v>
      </c>
    </row>
    <row r="38" spans="2:6" x14ac:dyDescent="0.15">
      <c r="B38" s="18">
        <v>41</v>
      </c>
      <c r="C38" s="17" t="s">
        <v>406</v>
      </c>
    </row>
    <row r="39" spans="2:6" x14ac:dyDescent="0.15">
      <c r="B39" s="18">
        <v>42</v>
      </c>
      <c r="C39" s="17" t="s">
        <v>407</v>
      </c>
    </row>
    <row r="40" spans="2:6" x14ac:dyDescent="0.15">
      <c r="B40" s="18">
        <v>43</v>
      </c>
      <c r="C40" s="17" t="s">
        <v>408</v>
      </c>
    </row>
    <row r="41" spans="2:6" x14ac:dyDescent="0.15">
      <c r="B41" s="18">
        <v>44</v>
      </c>
      <c r="C41" s="19">
        <v>-17</v>
      </c>
    </row>
    <row r="42" spans="2:6" x14ac:dyDescent="0.15">
      <c r="B42" s="18">
        <v>45</v>
      </c>
      <c r="C42" s="20">
        <v>-18</v>
      </c>
    </row>
    <row r="43" spans="2:6" x14ac:dyDescent="0.15">
      <c r="B43" s="18">
        <v>46</v>
      </c>
      <c r="C43" s="20">
        <v>-19</v>
      </c>
    </row>
    <row r="44" spans="2:6" x14ac:dyDescent="0.15">
      <c r="B44" s="18">
        <v>47</v>
      </c>
      <c r="C44" s="20">
        <v>-20</v>
      </c>
    </row>
    <row r="45" spans="2:6" x14ac:dyDescent="0.15">
      <c r="B45" s="18">
        <v>48</v>
      </c>
      <c r="C45" s="17" t="s">
        <v>409</v>
      </c>
    </row>
    <row r="46" spans="2:6" x14ac:dyDescent="0.15">
      <c r="B46" s="18">
        <v>49</v>
      </c>
      <c r="C46" s="17" t="s">
        <v>378</v>
      </c>
    </row>
    <row r="47" spans="2:6" x14ac:dyDescent="0.15">
      <c r="B47" s="18">
        <v>51</v>
      </c>
      <c r="C47" s="17" t="s">
        <v>379</v>
      </c>
    </row>
    <row r="48" spans="2:6" x14ac:dyDescent="0.15">
      <c r="B48" s="18">
        <v>52</v>
      </c>
      <c r="C48" s="17" t="s">
        <v>395</v>
      </c>
    </row>
  </sheetData>
  <autoFilter ref="B1:C1">
    <sortState ref="B2:C48">
      <sortCondition ref="B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附属資料1-1-47</vt:lpstr>
      <vt:lpstr>Ｈ28報告14表</vt:lpstr>
      <vt:lpstr>用途</vt:lpstr>
      <vt:lpstr>'附属資料1-1-47'!Print_Area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hsait</cp:lastModifiedBy>
  <cp:lastPrinted>2016-10-28T01:59:55Z</cp:lastPrinted>
  <dcterms:created xsi:type="dcterms:W3CDTF">2000-11-14T05:18:15Z</dcterms:created>
  <dcterms:modified xsi:type="dcterms:W3CDTF">2018-03-23T07:46:50Z</dcterms:modified>
</cp:coreProperties>
</file>