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65"/>
  </bookViews>
  <sheets>
    <sheet name="第2-1-9表"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4" l="1"/>
  <c r="H7" i="4"/>
  <c r="H8" i="4"/>
  <c r="H11" i="4"/>
  <c r="H15" i="4"/>
  <c r="H16" i="4"/>
  <c r="F21" i="4"/>
  <c r="E20" i="4"/>
  <c r="G20" i="4" s="1"/>
  <c r="E19" i="4"/>
  <c r="H19" i="4" s="1"/>
  <c r="E18" i="4"/>
  <c r="H18" i="4" s="1"/>
  <c r="E17" i="4"/>
  <c r="G17" i="4" s="1"/>
  <c r="F16" i="4"/>
  <c r="E16" i="4"/>
  <c r="G16" i="4" s="1"/>
  <c r="E15" i="4"/>
  <c r="G15" i="4" s="1"/>
  <c r="E14" i="4"/>
  <c r="H14" i="4" s="1"/>
  <c r="E13" i="4"/>
  <c r="H13" i="4" s="1"/>
  <c r="E12" i="4"/>
  <c r="G12" i="4" s="1"/>
  <c r="E11" i="4"/>
  <c r="G11" i="4" s="1"/>
  <c r="E10" i="4"/>
  <c r="H10" i="4" s="1"/>
  <c r="E9" i="4"/>
  <c r="H9" i="4" s="1"/>
  <c r="E8" i="4"/>
  <c r="E7" i="4"/>
  <c r="G7" i="4" s="1"/>
  <c r="E6" i="4"/>
  <c r="G6" i="4" s="1"/>
  <c r="E5" i="4"/>
  <c r="E4" i="4"/>
  <c r="G4" i="4" s="1"/>
  <c r="H6" i="4" l="1"/>
  <c r="G14" i="4"/>
  <c r="G19" i="4"/>
  <c r="H12" i="4"/>
  <c r="H20" i="4"/>
  <c r="H4" i="4"/>
  <c r="H17" i="4"/>
  <c r="G10" i="4"/>
  <c r="G5" i="4"/>
  <c r="G13" i="4"/>
  <c r="G18" i="4"/>
  <c r="E21" i="4"/>
  <c r="G8" i="4"/>
  <c r="G9" i="4"/>
  <c r="H21" i="4" l="1"/>
  <c r="G21" i="4"/>
</calcChain>
</file>

<file path=xl/sharedStrings.xml><?xml version="1.0" encoding="utf-8"?>
<sst xmlns="http://schemas.openxmlformats.org/spreadsheetml/2006/main" count="30" uniqueCount="30">
  <si>
    <t>事　業　内　容</t>
  </si>
  <si>
    <t>（A)</t>
  </si>
  <si>
    <t>（B)</t>
  </si>
  <si>
    <t>比較増減</t>
  </si>
  <si>
    <t>（A-B)</t>
  </si>
  <si>
    <t>増減率</t>
  </si>
  <si>
    <t>(%)</t>
  </si>
  <si>
    <t>うち 緊急消防援助隊設備整備費補助金（車両等）</t>
  </si>
  <si>
    <t>様々な災害に対応するための常備消防力等の強化</t>
  </si>
  <si>
    <t>うち 消防団を中核とした地域防災力の充実強化</t>
  </si>
  <si>
    <t>うち 消防団の装備・訓練の充実強化</t>
  </si>
  <si>
    <t>火災予防対策の推進</t>
  </si>
  <si>
    <t>消防防災分野における女性の活躍促進</t>
  </si>
  <si>
    <t>被災地における消防防災体制の充実強化（復興特別会計）　②</t>
  </si>
  <si>
    <t>消防防災施設災害復旧費補助金・消防防災設備災害復旧費補助金</t>
  </si>
  <si>
    <t>原子力災害避難指示区域消防活動費交付金</t>
  </si>
  <si>
    <t>緊急消防援助隊活動費負担金（東日本大震災派遣ヘリ除染）</t>
  </si>
  <si>
    <t>総計（①＋②）</t>
  </si>
  <si>
    <t>うち 消防防災施設整備費補助金</t>
    <phoneticPr fontId="4"/>
  </si>
  <si>
    <t>【百万円、％】</t>
    <rPh sb="1" eb="3">
      <t>ヒャクマン</t>
    </rPh>
    <rPh sb="3" eb="4">
      <t>エン</t>
    </rPh>
    <phoneticPr fontId="4"/>
  </si>
  <si>
    <t>～国民の生命・生活を守る～　消防防災行政の推進（一般会計）　①　　　　</t>
  </si>
  <si>
    <t>※端数処理の関係上、数値が合わない箇所がある。</t>
    <rPh sb="1" eb="3">
      <t>ハスウ</t>
    </rPh>
    <rPh sb="3" eb="5">
      <t>ショリ</t>
    </rPh>
    <rPh sb="6" eb="9">
      <t>カンケイジョウ</t>
    </rPh>
    <rPh sb="10" eb="12">
      <t>スウチ</t>
    </rPh>
    <rPh sb="13" eb="14">
      <t>ア</t>
    </rPh>
    <rPh sb="17" eb="19">
      <t>カショ</t>
    </rPh>
    <phoneticPr fontId="4"/>
  </si>
  <si>
    <t>Ｒ１予算</t>
    <phoneticPr fontId="4"/>
  </si>
  <si>
    <t>H30予算</t>
    <phoneticPr fontId="4"/>
  </si>
  <si>
    <t>消防防災分野における消防用機器等の海外展開の推進及び科学技術の活用</t>
  </si>
  <si>
    <t>大規模災害に備えた緊急消防援助隊等の充実強化</t>
    <rPh sb="16" eb="17">
      <t>トウ</t>
    </rPh>
    <phoneticPr fontId="4"/>
  </si>
  <si>
    <t>G20大阪サミット及び2020年東京ｵﾘﾝﾋﾟｯｸ･ﾊﾟﾗﾘﾝﾋﾟｯｸ競技大会等に向けた安心・安全対策の推進</t>
    <rPh sb="3" eb="5">
      <t>オオサカ</t>
    </rPh>
    <phoneticPr fontId="4"/>
  </si>
  <si>
    <t>地域防災力の中核となる消防団及び自主防災組織等の充実強化</t>
    <phoneticPr fontId="4"/>
  </si>
  <si>
    <t>令和元年度　消防庁予算の内訳</t>
    <rPh sb="0" eb="2">
      <t>レイワ</t>
    </rPh>
    <rPh sb="2" eb="3">
      <t>モト</t>
    </rPh>
    <rPh sb="3" eb="5">
      <t>ネンド</t>
    </rPh>
    <rPh sb="6" eb="9">
      <t>ショウボウチョウ</t>
    </rPh>
    <rPh sb="9" eb="11">
      <t>ヨサン</t>
    </rPh>
    <rPh sb="12" eb="14">
      <t>ウチワケ</t>
    </rPh>
    <phoneticPr fontId="4"/>
  </si>
  <si>
    <t>防災情報の伝達体制の強化</t>
    <rPh sb="10" eb="12">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</si>
</sst>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quot;△ &quot;#,##0"/>
    <numFmt numFmtId="178" formatCode="0_ "/>
    <numFmt numFmtId="179" formatCode="0.0;&quot;△ &quot;0.0"/>
  </numFmts>
  <fonts count="8">
    <font>
      <sz val="11"/>
      <color theme="1"/>
      <name val="ＭＳ Ｐゴシック"/>
      <family val="2"/>
      <charset val="128"/>
      <scheme val="minor"/>
    </font>
    <font>
      <sz val="12"/>
      <color rgb="FF000000"/>
      <name val="ＭＳ Ｐゴシック"/>
      <family val="3"/>
      <charset val="128"/>
    </font>
    <font>
      <sz val="9"/>
      <color rgb="FF000000"/>
      <name val="ＭＳ Ｐゴシック"/>
      <family val="3"/>
      <charset val="128"/>
    </font>
    <font>
      <u/>
      <sz val="12"/>
      <color rgb="FF000000"/>
      <name val="AR P明朝体U"/>
      <family val="1"/>
      <charset val="128"/>
    </font>
    <font>
      <sz val="6"/>
      <name val="ＭＳ Ｐゴシック"/>
      <family val="2"/>
      <charset val="128"/>
      <scheme val="minor"/>
    </font>
    <font>
      <sz val="12"/>
      <name val="Arial"/>
      <family val="2"/>
    </font>
    <font>
      <sz val="12"/>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9">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2" fillId="0" borderId="3" xfId="0" applyFont="1" applyFill="1" applyBorder="1" applyAlignment="1">
      <alignment horizontal="center" vertical="center" wrapText="1" readingOrder="1"/>
    </xf>
    <xf numFmtId="0" fontId="2" fillId="0" borderId="9" xfId="0" applyFont="1" applyFill="1" applyBorder="1" applyAlignment="1">
      <alignment horizontal="center" vertical="center" wrapText="1" readingOrder="1"/>
    </xf>
    <xf numFmtId="0" fontId="1" fillId="0" borderId="4" xfId="0" applyFont="1" applyBorder="1" applyAlignment="1">
      <alignment horizontal="right" vertical="center" wrapText="1" readingOrder="1"/>
    </xf>
    <xf numFmtId="3" fontId="1" fillId="0" borderId="4" xfId="0" applyNumberFormat="1" applyFont="1" applyBorder="1" applyAlignment="1">
      <alignment horizontal="right" vertical="center" wrapText="1" readingOrder="1"/>
    </xf>
    <xf numFmtId="0" fontId="1" fillId="0" borderId="1" xfId="0" applyFont="1" applyBorder="1" applyAlignment="1">
      <alignment horizontal="left" vertical="center" wrapText="1" indent="1" readingOrder="1"/>
    </xf>
    <xf numFmtId="3" fontId="1" fillId="0" borderId="13" xfId="0" applyNumberFormat="1" applyFont="1" applyBorder="1" applyAlignment="1">
      <alignment horizontal="right" vertical="center" wrapText="1" readingOrder="1"/>
    </xf>
    <xf numFmtId="0" fontId="1" fillId="0" borderId="14" xfId="0" applyFont="1" applyBorder="1" applyAlignment="1">
      <alignment horizontal="right" vertical="center" wrapText="1" readingOrder="1"/>
    </xf>
    <xf numFmtId="3" fontId="1" fillId="0" borderId="15" xfId="0" applyNumberFormat="1" applyFont="1" applyBorder="1" applyAlignment="1">
      <alignment horizontal="right" vertical="center" wrapText="1" readingOrder="1"/>
    </xf>
    <xf numFmtId="0" fontId="1" fillId="0" borderId="15" xfId="0" applyFont="1" applyBorder="1" applyAlignment="1">
      <alignment horizontal="right" vertical="center" wrapText="1" readingOrder="1"/>
    </xf>
    <xf numFmtId="3" fontId="1" fillId="0" borderId="9" xfId="0" applyNumberFormat="1" applyFont="1" applyBorder="1" applyAlignment="1">
      <alignment horizontal="right" vertical="center" wrapText="1" readingOrder="1"/>
    </xf>
    <xf numFmtId="0" fontId="1" fillId="0" borderId="9" xfId="0" applyFont="1" applyBorder="1" applyAlignment="1">
      <alignment horizontal="right" vertical="center" wrapText="1" readingOrder="1"/>
    </xf>
    <xf numFmtId="3" fontId="1" fillId="0" borderId="3" xfId="0" applyNumberFormat="1" applyFont="1" applyBorder="1" applyAlignment="1">
      <alignment horizontal="right" vertical="center" wrapText="1" readingOrder="1"/>
    </xf>
    <xf numFmtId="0" fontId="1" fillId="0" borderId="19" xfId="0" applyFont="1" applyBorder="1" applyAlignment="1">
      <alignment horizontal="right" vertical="center" wrapText="1" readingOrder="1"/>
    </xf>
    <xf numFmtId="0" fontId="1" fillId="0" borderId="20" xfId="0" applyFont="1" applyBorder="1" applyAlignment="1">
      <alignment horizontal="left" vertical="center" wrapText="1" readingOrder="1"/>
    </xf>
    <xf numFmtId="3" fontId="1" fillId="0" borderId="21" xfId="0" applyNumberFormat="1" applyFont="1" applyBorder="1" applyAlignment="1">
      <alignment horizontal="right" vertical="center" wrapText="1" readingOrder="1"/>
    </xf>
    <xf numFmtId="0" fontId="1" fillId="0" borderId="2" xfId="0" applyFont="1" applyBorder="1" applyAlignment="1">
      <alignment horizontal="right" vertical="center" wrapText="1" readingOrder="1"/>
    </xf>
    <xf numFmtId="3" fontId="1" fillId="0" borderId="2" xfId="0" applyNumberFormat="1" applyFont="1" applyBorder="1" applyAlignment="1">
      <alignment horizontal="right" vertical="center" wrapText="1" readingOrder="1"/>
    </xf>
    <xf numFmtId="38" fontId="0" fillId="0" borderId="0" xfId="1" applyFont="1">
      <alignment vertical="center"/>
    </xf>
    <xf numFmtId="38" fontId="2" fillId="0" borderId="3" xfId="1" applyFont="1" applyFill="1" applyBorder="1" applyAlignment="1">
      <alignment horizontal="center" vertical="center" wrapText="1" readingOrder="1"/>
    </xf>
    <xf numFmtId="38" fontId="2" fillId="0" borderId="9" xfId="1" applyFont="1" applyFill="1" applyBorder="1" applyAlignment="1">
      <alignment horizontal="center" vertical="center" wrapText="1" readingOrder="1"/>
    </xf>
    <xf numFmtId="38" fontId="1" fillId="0" borderId="3" xfId="1" applyFont="1" applyBorder="1" applyAlignment="1">
      <alignment horizontal="right" vertical="center" wrapText="1" readingOrder="1"/>
    </xf>
    <xf numFmtId="38" fontId="1" fillId="0" borderId="15" xfId="1" applyFont="1" applyBorder="1" applyAlignment="1">
      <alignment horizontal="right" vertical="center" wrapText="1" readingOrder="1"/>
    </xf>
    <xf numFmtId="38" fontId="1" fillId="0" borderId="4" xfId="1" applyFont="1" applyBorder="1" applyAlignment="1">
      <alignment horizontal="right" vertical="center" wrapText="1" readingOrder="1"/>
    </xf>
    <xf numFmtId="38" fontId="1" fillId="0" borderId="21" xfId="1" applyFont="1" applyBorder="1" applyAlignment="1">
      <alignment horizontal="right" vertical="center" wrapText="1" readingOrder="1"/>
    </xf>
    <xf numFmtId="38" fontId="1" fillId="0" borderId="19" xfId="1" applyFont="1" applyBorder="1" applyAlignment="1">
      <alignment horizontal="right" vertical="center" wrapText="1" readingOrder="1"/>
    </xf>
    <xf numFmtId="38" fontId="1" fillId="0" borderId="2" xfId="1" applyFont="1" applyBorder="1" applyAlignment="1">
      <alignment horizontal="right" vertical="center" wrapText="1" readingOrder="1"/>
    </xf>
    <xf numFmtId="38" fontId="1" fillId="0" borderId="9" xfId="1" applyFont="1" applyBorder="1" applyAlignment="1">
      <alignment horizontal="right" vertical="center" wrapText="1" readingOrder="1"/>
    </xf>
    <xf numFmtId="38" fontId="1" fillId="0" borderId="13" xfId="1" applyFont="1" applyBorder="1" applyAlignment="1">
      <alignment horizontal="right" vertical="center" wrapText="1" readingOrder="1"/>
    </xf>
    <xf numFmtId="178" fontId="1" fillId="0" borderId="9" xfId="0" applyNumberFormat="1" applyFont="1" applyBorder="1" applyAlignment="1">
      <alignment horizontal="right" vertical="center" wrapText="1" readingOrder="1"/>
    </xf>
    <xf numFmtId="0" fontId="5" fillId="0" borderId="12" xfId="0" applyFont="1" applyBorder="1" applyAlignment="1">
      <alignment vertical="center" wrapText="1"/>
    </xf>
    <xf numFmtId="0" fontId="1" fillId="0" borderId="1" xfId="0" applyFont="1" applyBorder="1" applyAlignment="1">
      <alignment horizontal="left" vertical="center" wrapText="1" readingOrder="1"/>
    </xf>
    <xf numFmtId="0" fontId="1" fillId="0" borderId="17" xfId="0" applyFont="1" applyBorder="1" applyAlignment="1">
      <alignment horizontal="left" vertical="center" wrapText="1" readingOrder="1"/>
    </xf>
    <xf numFmtId="177" fontId="1" fillId="0" borderId="15" xfId="1" applyNumberFormat="1" applyFont="1" applyBorder="1" applyAlignment="1">
      <alignment horizontal="right" vertical="center" wrapText="1" readingOrder="1"/>
    </xf>
    <xf numFmtId="177" fontId="1" fillId="0" borderId="14" xfId="1" applyNumberFormat="1" applyFont="1" applyBorder="1" applyAlignment="1">
      <alignment horizontal="right" vertical="center" wrapText="1" readingOrder="1"/>
    </xf>
    <xf numFmtId="177" fontId="1" fillId="0" borderId="2" xfId="1" applyNumberFormat="1" applyFont="1" applyBorder="1" applyAlignment="1">
      <alignment horizontal="right" vertical="center" wrapText="1" readingOrder="1"/>
    </xf>
    <xf numFmtId="177" fontId="1" fillId="0" borderId="9" xfId="1" applyNumberFormat="1" applyFont="1" applyBorder="1" applyAlignment="1">
      <alignment horizontal="right" vertical="center" wrapText="1" readingOrder="1"/>
    </xf>
    <xf numFmtId="177" fontId="1" fillId="0" borderId="19" xfId="1" applyNumberFormat="1" applyFont="1" applyBorder="1" applyAlignment="1">
      <alignment horizontal="right" vertical="center" wrapText="1" readingOrder="1"/>
    </xf>
    <xf numFmtId="176" fontId="1" fillId="0" borderId="3" xfId="0" applyNumberFormat="1" applyFont="1" applyBorder="1" applyAlignment="1">
      <alignment horizontal="right" vertical="center" wrapText="1" readingOrder="1"/>
    </xf>
    <xf numFmtId="179" fontId="1" fillId="0" borderId="3" xfId="0" applyNumberFormat="1" applyFont="1" applyBorder="1" applyAlignment="1">
      <alignment horizontal="right" vertical="center" wrapText="1" readingOrder="1"/>
    </xf>
    <xf numFmtId="179" fontId="1" fillId="0" borderId="2" xfId="0" applyNumberFormat="1" applyFont="1" applyBorder="1" applyAlignment="1">
      <alignment horizontal="right" vertical="center"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left" vertical="center" wrapText="1" readingOrder="1"/>
    </xf>
    <xf numFmtId="0" fontId="1" fillId="0" borderId="8" xfId="0" applyFont="1" applyBorder="1" applyAlignment="1">
      <alignment horizontal="left" vertical="center" wrapText="1" readingOrder="1"/>
    </xf>
    <xf numFmtId="0" fontId="1" fillId="0" borderId="22" xfId="0" applyFont="1" applyBorder="1" applyAlignment="1">
      <alignment vertical="center" wrapText="1" readingOrder="1"/>
    </xf>
    <xf numFmtId="0" fontId="1" fillId="0" borderId="24" xfId="0" applyFont="1" applyBorder="1" applyAlignment="1">
      <alignment vertical="center" wrapText="1" readingOrder="1"/>
    </xf>
    <xf numFmtId="0" fontId="1" fillId="0" borderId="11"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5" fillId="0" borderId="12" xfId="0" applyFont="1" applyBorder="1" applyAlignment="1">
      <alignment vertical="center" textRotation="255" wrapText="1"/>
    </xf>
    <xf numFmtId="0" fontId="5" fillId="0" borderId="16" xfId="0" applyFont="1" applyBorder="1" applyAlignment="1">
      <alignment vertical="center" textRotation="255" wrapText="1"/>
    </xf>
    <xf numFmtId="0" fontId="1" fillId="0" borderId="1" xfId="0" applyFont="1" applyBorder="1" applyAlignment="1">
      <alignment horizontal="left" vertical="center" wrapText="1" readingOrder="1"/>
    </xf>
    <xf numFmtId="0" fontId="1" fillId="0" borderId="10" xfId="0" applyFont="1" applyBorder="1" applyAlignment="1">
      <alignment horizontal="left" vertical="center" wrapText="1" readingOrder="1"/>
    </xf>
    <xf numFmtId="0" fontId="1" fillId="0" borderId="17" xfId="0" applyFont="1" applyBorder="1" applyAlignment="1">
      <alignment horizontal="left" vertical="center" wrapText="1" readingOrder="1"/>
    </xf>
    <xf numFmtId="0" fontId="1" fillId="0" borderId="18" xfId="0" applyFont="1" applyBorder="1" applyAlignment="1">
      <alignment horizontal="left" vertical="center" wrapText="1" readingOrder="1"/>
    </xf>
    <xf numFmtId="0" fontId="1" fillId="0" borderId="5" xfId="0" applyFont="1" applyFill="1" applyBorder="1" applyAlignment="1">
      <alignment horizontal="center" vertical="center" wrapText="1" readingOrder="1"/>
    </xf>
    <xf numFmtId="0" fontId="1" fillId="0" borderId="6" xfId="0" applyFont="1" applyFill="1" applyBorder="1" applyAlignment="1">
      <alignment horizontal="center" vertical="center" wrapText="1" readingOrder="1"/>
    </xf>
    <xf numFmtId="0" fontId="1" fillId="0" borderId="7"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1" fillId="0" borderId="5" xfId="0" applyFont="1" applyBorder="1" applyAlignment="1">
      <alignment horizontal="left" vertical="center" wrapText="1" readingOrder="1"/>
    </xf>
    <xf numFmtId="0" fontId="1" fillId="0" borderId="6" xfId="0" applyFont="1" applyBorder="1" applyAlignment="1">
      <alignment horizontal="left" vertical="center" wrapText="1" readingOrder="1"/>
    </xf>
    <xf numFmtId="0" fontId="3" fillId="0" borderId="14"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5" fillId="0" borderId="12" xfId="0" applyFont="1" applyBorder="1" applyAlignment="1">
      <alignment vertical="center" wrapText="1"/>
    </xf>
    <xf numFmtId="0" fontId="5" fillId="0" borderId="16" xfId="0" applyFont="1" applyBorder="1" applyAlignment="1">
      <alignment vertical="center" wrapText="1"/>
    </xf>
    <xf numFmtId="0" fontId="1" fillId="0" borderId="22" xfId="0" applyFont="1" applyBorder="1" applyAlignment="1">
      <alignment horizontal="left" vertical="center" wrapText="1" readingOrder="1"/>
    </xf>
    <xf numFmtId="0" fontId="1" fillId="0" borderId="23" xfId="0" applyFont="1" applyBorder="1" applyAlignment="1">
      <alignment horizontal="left" vertical="center" wrapText="1" readingOrder="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tabSelected="1" zoomScaleNormal="100" workbookViewId="0"/>
  </sheetViews>
  <sheetFormatPr defaultRowHeight="13.5"/>
  <cols>
    <col min="2" max="2" width="2" bestFit="1" customWidth="1"/>
    <col min="4" max="4" width="67.125" customWidth="1"/>
    <col min="5" max="5" width="9.625" style="20" customWidth="1"/>
    <col min="6" max="6" width="9.625" customWidth="1"/>
    <col min="7" max="7" width="9.625" style="20" customWidth="1"/>
    <col min="8" max="8" width="9.625" customWidth="1"/>
  </cols>
  <sheetData>
    <row r="1" spans="2:8" ht="20.25" customHeight="1">
      <c r="B1" s="2" t="s">
        <v>28</v>
      </c>
      <c r="H1" s="1" t="s">
        <v>19</v>
      </c>
    </row>
    <row r="2" spans="2:8">
      <c r="B2" s="57" t="s">
        <v>0</v>
      </c>
      <c r="C2" s="58"/>
      <c r="D2" s="58"/>
      <c r="E2" s="21" t="s">
        <v>22</v>
      </c>
      <c r="F2" s="3" t="s">
        <v>23</v>
      </c>
      <c r="G2" s="21" t="s">
        <v>3</v>
      </c>
      <c r="H2" s="3" t="s">
        <v>5</v>
      </c>
    </row>
    <row r="3" spans="2:8">
      <c r="B3" s="59"/>
      <c r="C3" s="60"/>
      <c r="D3" s="60"/>
      <c r="E3" s="22" t="s">
        <v>1</v>
      </c>
      <c r="F3" s="4" t="s">
        <v>2</v>
      </c>
      <c r="G3" s="22" t="s">
        <v>4</v>
      </c>
      <c r="H3" s="4" t="s">
        <v>6</v>
      </c>
    </row>
    <row r="4" spans="2:8" ht="21" customHeight="1">
      <c r="B4" s="61" t="s">
        <v>20</v>
      </c>
      <c r="C4" s="62"/>
      <c r="D4" s="62"/>
      <c r="E4" s="23">
        <f>16761775/1000</f>
        <v>16761.775000000001</v>
      </c>
      <c r="F4" s="14">
        <v>12558</v>
      </c>
      <c r="G4" s="23">
        <f>E4-F4</f>
        <v>4203.7750000000015</v>
      </c>
      <c r="H4" s="40">
        <f>(E4-F4)/F4*100</f>
        <v>33.474876572702669</v>
      </c>
    </row>
    <row r="5" spans="2:8" ht="21" customHeight="1">
      <c r="B5" s="63"/>
      <c r="C5" s="61" t="s">
        <v>25</v>
      </c>
      <c r="D5" s="62"/>
      <c r="E5" s="23">
        <f>(5346445+1600400)/1000</f>
        <v>6946.8450000000003</v>
      </c>
      <c r="F5" s="10">
        <v>5868</v>
      </c>
      <c r="G5" s="24">
        <f t="shared" ref="G5:G21" si="0">E5-F5</f>
        <v>1078.8450000000003</v>
      </c>
      <c r="H5" s="40">
        <f t="shared" ref="H5:H21" si="1">(E5-F5)/F5*100</f>
        <v>18.385224948875258</v>
      </c>
    </row>
    <row r="6" spans="2:8" ht="21" customHeight="1">
      <c r="B6" s="63"/>
      <c r="C6" s="32"/>
      <c r="D6" s="7" t="s">
        <v>7</v>
      </c>
      <c r="E6" s="23">
        <f>4985940/1000</f>
        <v>4985.9399999999996</v>
      </c>
      <c r="F6" s="6">
        <v>4895</v>
      </c>
      <c r="G6" s="25">
        <f t="shared" si="0"/>
        <v>90.9399999999996</v>
      </c>
      <c r="H6" s="40">
        <f t="shared" si="1"/>
        <v>1.8578140960163352</v>
      </c>
    </row>
    <row r="7" spans="2:8" ht="21" customHeight="1">
      <c r="B7" s="63"/>
      <c r="C7" s="61" t="s">
        <v>8</v>
      </c>
      <c r="D7" s="62"/>
      <c r="E7" s="23">
        <f>1529322/1000</f>
        <v>1529.3219999999999</v>
      </c>
      <c r="F7" s="10">
        <v>1726</v>
      </c>
      <c r="G7" s="35">
        <f t="shared" si="0"/>
        <v>-196.67800000000011</v>
      </c>
      <c r="H7" s="41">
        <f t="shared" si="1"/>
        <v>-11.39501738122828</v>
      </c>
    </row>
    <row r="8" spans="2:8" ht="21" customHeight="1">
      <c r="B8" s="63"/>
      <c r="C8" s="32"/>
      <c r="D8" s="16" t="s">
        <v>18</v>
      </c>
      <c r="E8" s="23">
        <f>1353125/1000</f>
        <v>1353.125</v>
      </c>
      <c r="F8" s="17">
        <v>1320</v>
      </c>
      <c r="G8" s="26">
        <f t="shared" si="0"/>
        <v>33.125</v>
      </c>
      <c r="H8" s="40">
        <f t="shared" si="1"/>
        <v>2.5094696969696968</v>
      </c>
    </row>
    <row r="9" spans="2:8" ht="21" customHeight="1">
      <c r="B9" s="63"/>
      <c r="C9" s="61" t="s">
        <v>27</v>
      </c>
      <c r="D9" s="62"/>
      <c r="E9" s="23">
        <f>(703790+1633804)/1000</f>
        <v>2337.5940000000001</v>
      </c>
      <c r="F9" s="11">
        <v>684</v>
      </c>
      <c r="G9" s="24">
        <f t="shared" si="0"/>
        <v>1653.5940000000001</v>
      </c>
      <c r="H9" s="40">
        <f t="shared" si="1"/>
        <v>241.75350877192986</v>
      </c>
    </row>
    <row r="10" spans="2:8" ht="21" customHeight="1">
      <c r="B10" s="63"/>
      <c r="C10" s="65"/>
      <c r="D10" s="33" t="s">
        <v>9</v>
      </c>
      <c r="E10" s="23">
        <f>472790/1000</f>
        <v>472.79</v>
      </c>
      <c r="F10" s="5">
        <v>442</v>
      </c>
      <c r="G10" s="25">
        <f t="shared" si="0"/>
        <v>30.79000000000002</v>
      </c>
      <c r="H10" s="40">
        <f t="shared" si="1"/>
        <v>6.9660633484162942</v>
      </c>
    </row>
    <row r="11" spans="2:8" ht="21" customHeight="1">
      <c r="B11" s="63"/>
      <c r="C11" s="66"/>
      <c r="D11" s="34" t="s">
        <v>10</v>
      </c>
      <c r="E11" s="23">
        <f>(703790-472790+1633804)/1000</f>
        <v>1864.8040000000001</v>
      </c>
      <c r="F11" s="15">
        <v>242</v>
      </c>
      <c r="G11" s="27">
        <f t="shared" si="0"/>
        <v>1622.8040000000001</v>
      </c>
      <c r="H11" s="40">
        <f t="shared" si="1"/>
        <v>670.58016528925623</v>
      </c>
    </row>
    <row r="12" spans="2:8" ht="21" customHeight="1">
      <c r="B12" s="63"/>
      <c r="C12" s="49" t="s">
        <v>11</v>
      </c>
      <c r="D12" s="50"/>
      <c r="E12" s="23">
        <f>200956/1000</f>
        <v>200.95599999999999</v>
      </c>
      <c r="F12" s="9">
        <v>388</v>
      </c>
      <c r="G12" s="36">
        <f t="shared" si="0"/>
        <v>-187.04400000000001</v>
      </c>
      <c r="H12" s="41">
        <f t="shared" si="1"/>
        <v>-48.207216494845362</v>
      </c>
    </row>
    <row r="13" spans="2:8" ht="21" customHeight="1">
      <c r="B13" s="63"/>
      <c r="C13" s="67" t="s">
        <v>12</v>
      </c>
      <c r="D13" s="68"/>
      <c r="E13" s="23">
        <f>221386/1000</f>
        <v>221.386</v>
      </c>
      <c r="F13" s="18">
        <v>47</v>
      </c>
      <c r="G13" s="28">
        <f t="shared" si="0"/>
        <v>174.386</v>
      </c>
      <c r="H13" s="40">
        <f t="shared" si="1"/>
        <v>371.03404255319151</v>
      </c>
    </row>
    <row r="14" spans="2:8" ht="21" customHeight="1">
      <c r="B14" s="63"/>
      <c r="C14" s="67" t="s">
        <v>29</v>
      </c>
      <c r="D14" s="68"/>
      <c r="E14" s="23">
        <f>1119958/1000</f>
        <v>1119.9580000000001</v>
      </c>
      <c r="F14" s="19">
        <v>1442</v>
      </c>
      <c r="G14" s="37">
        <f t="shared" si="0"/>
        <v>-322.04199999999992</v>
      </c>
      <c r="H14" s="41">
        <f t="shared" si="1"/>
        <v>-22.333009708737858</v>
      </c>
    </row>
    <row r="15" spans="2:8" ht="30" customHeight="1">
      <c r="B15" s="63"/>
      <c r="C15" s="45" t="s">
        <v>26</v>
      </c>
      <c r="D15" s="46"/>
      <c r="E15" s="23">
        <f>1338668/1000</f>
        <v>1338.6679999999999</v>
      </c>
      <c r="F15" s="13">
        <v>135</v>
      </c>
      <c r="G15" s="29">
        <f t="shared" si="0"/>
        <v>1203.6679999999999</v>
      </c>
      <c r="H15" s="40">
        <f t="shared" si="1"/>
        <v>891.60592592592582</v>
      </c>
    </row>
    <row r="16" spans="2:8" ht="30" customHeight="1">
      <c r="B16" s="64"/>
      <c r="C16" s="47" t="s">
        <v>24</v>
      </c>
      <c r="D16" s="48"/>
      <c r="E16" s="28">
        <f>483101/1000</f>
        <v>483.101</v>
      </c>
      <c r="F16" s="31">
        <f>586465/1000</f>
        <v>586.46500000000003</v>
      </c>
      <c r="G16" s="38">
        <f t="shared" si="0"/>
        <v>-103.36400000000003</v>
      </c>
      <c r="H16" s="41">
        <f t="shared" si="1"/>
        <v>-17.62492220337105</v>
      </c>
    </row>
    <row r="17" spans="2:8" ht="21" customHeight="1">
      <c r="B17" s="49" t="s">
        <v>13</v>
      </c>
      <c r="C17" s="50"/>
      <c r="D17" s="50"/>
      <c r="E17" s="23">
        <f>2670961/1000</f>
        <v>2670.9609999999998</v>
      </c>
      <c r="F17" s="8">
        <v>1734</v>
      </c>
      <c r="G17" s="30">
        <f t="shared" si="0"/>
        <v>936.96099999999979</v>
      </c>
      <c r="H17" s="40">
        <f t="shared" si="1"/>
        <v>54.034659746251435</v>
      </c>
    </row>
    <row r="18" spans="2:8" ht="21" customHeight="1">
      <c r="B18" s="51"/>
      <c r="C18" s="53" t="s">
        <v>14</v>
      </c>
      <c r="D18" s="54"/>
      <c r="E18" s="23">
        <f>2252817/1000</f>
        <v>2252.817</v>
      </c>
      <c r="F18" s="6">
        <v>1493</v>
      </c>
      <c r="G18" s="25">
        <f t="shared" si="0"/>
        <v>759.81700000000001</v>
      </c>
      <c r="H18" s="40">
        <f t="shared" si="1"/>
        <v>50.891962491627595</v>
      </c>
    </row>
    <row r="19" spans="2:8" ht="21" customHeight="1">
      <c r="B19" s="51"/>
      <c r="C19" s="53" t="s">
        <v>15</v>
      </c>
      <c r="D19" s="54"/>
      <c r="E19" s="23">
        <f>402644/1000</f>
        <v>402.64400000000001</v>
      </c>
      <c r="F19" s="5">
        <v>202</v>
      </c>
      <c r="G19" s="25">
        <f t="shared" si="0"/>
        <v>200.64400000000001</v>
      </c>
      <c r="H19" s="40">
        <f t="shared" si="1"/>
        <v>99.328712871287124</v>
      </c>
    </row>
    <row r="20" spans="2:8" ht="21" customHeight="1">
      <c r="B20" s="52"/>
      <c r="C20" s="55" t="s">
        <v>16</v>
      </c>
      <c r="D20" s="56"/>
      <c r="E20" s="28">
        <f>15500/1000</f>
        <v>15.5</v>
      </c>
      <c r="F20" s="15">
        <v>39</v>
      </c>
      <c r="G20" s="39">
        <f t="shared" si="0"/>
        <v>-23.5</v>
      </c>
      <c r="H20" s="42">
        <f t="shared" si="1"/>
        <v>-60.256410256410255</v>
      </c>
    </row>
    <row r="21" spans="2:8" ht="21" customHeight="1">
      <c r="B21" s="43" t="s">
        <v>17</v>
      </c>
      <c r="C21" s="44"/>
      <c r="D21" s="44"/>
      <c r="E21" s="29">
        <f>E4+E17</f>
        <v>19432.736000000001</v>
      </c>
      <c r="F21" s="12">
        <f>F4+F17</f>
        <v>14292</v>
      </c>
      <c r="G21" s="39">
        <f t="shared" si="0"/>
        <v>5140.7360000000008</v>
      </c>
      <c r="H21" s="42">
        <f t="shared" si="1"/>
        <v>35.969325496781423</v>
      </c>
    </row>
    <row r="22" spans="2:8">
      <c r="C22" t="s">
        <v>21</v>
      </c>
    </row>
  </sheetData>
  <mergeCells count="18">
    <mergeCell ref="B2:D3"/>
    <mergeCell ref="B4:D4"/>
    <mergeCell ref="B5:B16"/>
    <mergeCell ref="C5:D5"/>
    <mergeCell ref="C7:D7"/>
    <mergeCell ref="C9:D9"/>
    <mergeCell ref="C10:C11"/>
    <mergeCell ref="C12:D12"/>
    <mergeCell ref="C13:D13"/>
    <mergeCell ref="C14:D14"/>
    <mergeCell ref="B21:D21"/>
    <mergeCell ref="C15:D15"/>
    <mergeCell ref="C16:D16"/>
    <mergeCell ref="B17:D17"/>
    <mergeCell ref="B18:B20"/>
    <mergeCell ref="C18:D18"/>
    <mergeCell ref="C19:D19"/>
    <mergeCell ref="C20:D20"/>
  </mergeCells>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第2-1-9表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伊織(011018)</dc:creator>
  <cp:lastModifiedBy>寺田 奈緒美</cp:lastModifiedBy>
  <cp:lastPrinted>2019-08-14T09:25:15Z</cp:lastPrinted>
  <dcterms:created xsi:type="dcterms:W3CDTF">2019-01-23T00:47:32Z</dcterms:created>
  <dcterms:modified xsi:type="dcterms:W3CDTF">2020-02-13T02:33:13Z</dcterms:modified>
</cp:coreProperties>
</file>