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0" yWindow="0" windowWidth="28800" windowHeight="12465"/>
  </bookViews>
  <sheets>
    <sheet name="資料2-1-14"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4" l="1"/>
  <c r="E17" i="4"/>
  <c r="E20" i="4"/>
  <c r="E4" i="4" l="1"/>
  <c r="E19" i="4"/>
  <c r="E18" i="4"/>
  <c r="E16" i="4" l="1"/>
  <c r="E15" i="4"/>
  <c r="E14" i="4"/>
  <c r="E13" i="4"/>
  <c r="E11" i="4"/>
  <c r="E10" i="4"/>
  <c r="E12" i="4"/>
  <c r="E9" i="4"/>
  <c r="E5" i="4"/>
  <c r="E8" i="4"/>
  <c r="E7" i="4"/>
  <c r="F20" i="4" l="1"/>
  <c r="F19" i="4"/>
  <c r="F18" i="4"/>
  <c r="F17" i="4"/>
  <c r="F16" i="4"/>
  <c r="F15" i="4"/>
  <c r="F14" i="4"/>
  <c r="F13" i="4"/>
  <c r="F12" i="4"/>
  <c r="F11" i="4"/>
  <c r="F10" i="4"/>
  <c r="F9" i="4"/>
  <c r="F8" i="4"/>
  <c r="F7" i="4"/>
  <c r="F6" i="4"/>
  <c r="F5" i="4"/>
  <c r="F4" i="4"/>
  <c r="H5" i="4" l="1"/>
  <c r="H7" i="4"/>
  <c r="H11" i="4"/>
  <c r="H15" i="4"/>
  <c r="H16" i="4"/>
  <c r="F21" i="4"/>
  <c r="G20" i="4"/>
  <c r="H19" i="4"/>
  <c r="H18" i="4"/>
  <c r="G17" i="4"/>
  <c r="G16" i="4"/>
  <c r="G15" i="4"/>
  <c r="H14" i="4"/>
  <c r="H13" i="4"/>
  <c r="G12" i="4"/>
  <c r="G11" i="4"/>
  <c r="H10" i="4"/>
  <c r="H9" i="4"/>
  <c r="H8" i="4"/>
  <c r="G7" i="4"/>
  <c r="E6" i="4"/>
  <c r="G6" i="4" s="1"/>
  <c r="G4" i="4"/>
  <c r="H6" i="4" l="1"/>
  <c r="G14" i="4"/>
  <c r="G19" i="4"/>
  <c r="H12" i="4"/>
  <c r="H20" i="4"/>
  <c r="H4" i="4"/>
  <c r="H17" i="4"/>
  <c r="G10" i="4"/>
  <c r="G5" i="4"/>
  <c r="G13" i="4"/>
  <c r="G18" i="4"/>
  <c r="G8" i="4"/>
  <c r="G9" i="4"/>
  <c r="H21" i="4" l="1"/>
  <c r="G21" i="4"/>
</calcChain>
</file>

<file path=xl/sharedStrings.xml><?xml version="1.0" encoding="utf-8"?>
<sst xmlns="http://schemas.openxmlformats.org/spreadsheetml/2006/main" count="30" uniqueCount="30">
  <si>
    <t>事　業　内　容</t>
  </si>
  <si>
    <t>（A)</t>
  </si>
  <si>
    <t>（B)</t>
  </si>
  <si>
    <t>比較増減</t>
  </si>
  <si>
    <t>（A-B)</t>
  </si>
  <si>
    <t>増減率</t>
  </si>
  <si>
    <t>(%)</t>
  </si>
  <si>
    <t>うち 緊急消防援助隊設備整備費補助金（車両等）</t>
  </si>
  <si>
    <t>様々な災害に対応するための常備消防力等の強化</t>
  </si>
  <si>
    <t>うち 消防団を中核とした地域防災力の充実強化</t>
  </si>
  <si>
    <t>うち 消防団の装備・訓練の充実強化</t>
  </si>
  <si>
    <t>火災予防対策の推進</t>
  </si>
  <si>
    <t>消防防災分野における女性の活躍促進</t>
  </si>
  <si>
    <t>被災地における消防防災体制の充実強化（復興特別会計）　②</t>
  </si>
  <si>
    <t>消防防災施設災害復旧費補助金・消防防災設備災害復旧費補助金</t>
  </si>
  <si>
    <t>原子力災害避難指示区域消防活動費交付金</t>
  </si>
  <si>
    <t>緊急消防援助隊活動費負担金（東日本大震災派遣ヘリ除染）</t>
  </si>
  <si>
    <t>総計（①＋②）</t>
  </si>
  <si>
    <t>うち 消防防災施設整備費補助金</t>
    <phoneticPr fontId="4"/>
  </si>
  <si>
    <t>【百万円、％】</t>
    <rPh sb="1" eb="3">
      <t>ヒャクマン</t>
    </rPh>
    <rPh sb="3" eb="4">
      <t>エン</t>
    </rPh>
    <phoneticPr fontId="4"/>
  </si>
  <si>
    <t>～国民の生命・生活を守る～　消防防災行政の推進（一般会計）　①　　　　</t>
  </si>
  <si>
    <t>※端数処理の関係上、数値が合わない箇所がある。</t>
    <rPh sb="1" eb="3">
      <t>ハスウ</t>
    </rPh>
    <rPh sb="3" eb="5">
      <t>ショリ</t>
    </rPh>
    <rPh sb="6" eb="9">
      <t>カンケイジョウ</t>
    </rPh>
    <rPh sb="10" eb="12">
      <t>スウチ</t>
    </rPh>
    <rPh sb="13" eb="14">
      <t>ア</t>
    </rPh>
    <rPh sb="17" eb="19">
      <t>カショ</t>
    </rPh>
    <phoneticPr fontId="4"/>
  </si>
  <si>
    <t>消防防災分野における消防用機器等の海外展開の推進及び科学技術の活用</t>
  </si>
  <si>
    <t>大規模災害に備えた緊急消防援助隊等の充実強化</t>
    <rPh sb="16" eb="17">
      <t>トウ</t>
    </rPh>
    <phoneticPr fontId="4"/>
  </si>
  <si>
    <t>地域防災力の中核となる消防団及び自主防災組織等の充実強化</t>
    <phoneticPr fontId="4"/>
  </si>
  <si>
    <t>防災情報の伝達体制の強化</t>
    <rPh sb="10" eb="12">
      <t>キョウカ</t>
    </rPh>
    <phoneticPr fontId="4"/>
  </si>
  <si>
    <t>R2予算</t>
    <phoneticPr fontId="4"/>
  </si>
  <si>
    <t>2020年東京ｵﾘﾝﾋﾟｯｸ･ﾊﾟﾗﾘﾝﾋﾟｯｸ競技大会等に向けた安心・安全対策の推進</t>
    <phoneticPr fontId="4"/>
  </si>
  <si>
    <t>R3予算</t>
    <phoneticPr fontId="4"/>
  </si>
  <si>
    <t>令和３年度　消防庁予算の内訳</t>
    <rPh sb="0" eb="2">
      <t>レイワ</t>
    </rPh>
    <rPh sb="3" eb="5">
      <t>ネンド</t>
    </rPh>
    <rPh sb="6" eb="9">
      <t>ショウボウチョウ</t>
    </rPh>
    <rPh sb="9" eb="11">
      <t>ヨサン</t>
    </rPh>
    <rPh sb="12" eb="14">
      <t>ウチワケ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</si>
</sst>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8">
    <font>
      <sz val="11"/>
      <color theme="1"/>
      <name val="ＭＳ Ｐゴシック"/>
      <family val="2"/>
      <charset val="128"/>
      <scheme val="minor"/>
    </font>
    <font>
      <sz val="12"/>
      <color rgb="FF000000"/>
      <name val="ＭＳ Ｐゴシック"/>
      <family val="3"/>
      <charset val="128"/>
    </font>
    <font>
      <sz val="9"/>
      <color rgb="FF000000"/>
      <name val="ＭＳ Ｐゴシック"/>
      <family val="3"/>
      <charset val="128"/>
    </font>
    <font>
      <u/>
      <sz val="12"/>
      <color rgb="FF000000"/>
      <name val="AR P明朝体U"/>
      <family val="1"/>
      <charset val="128"/>
    </font>
    <font>
      <sz val="6"/>
      <name val="ＭＳ Ｐゴシック"/>
      <family val="2"/>
      <charset val="128"/>
      <scheme val="minor"/>
    </font>
    <font>
      <sz val="12"/>
      <name val="Arial"/>
      <family val="2"/>
    </font>
    <font>
      <sz val="12"/>
      <color theme="1"/>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2" fillId="0" borderId="3" xfId="0"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1" fillId="0" borderId="1" xfId="0" applyFont="1" applyBorder="1" applyAlignment="1">
      <alignment horizontal="left" vertical="center" wrapText="1" indent="1" readingOrder="1"/>
    </xf>
    <xf numFmtId="3" fontId="1" fillId="0" borderId="9" xfId="0" applyNumberFormat="1" applyFont="1" applyBorder="1" applyAlignment="1">
      <alignment horizontal="right" vertical="center" wrapText="1" readingOrder="1"/>
    </xf>
    <xf numFmtId="0" fontId="1" fillId="0" borderId="20" xfId="0" applyFont="1" applyBorder="1" applyAlignment="1">
      <alignment horizontal="left" vertical="center" wrapText="1" readingOrder="1"/>
    </xf>
    <xf numFmtId="38" fontId="0" fillId="0" borderId="0" xfId="1" applyFont="1">
      <alignment vertical="center"/>
    </xf>
    <xf numFmtId="38" fontId="2" fillId="0" borderId="3" xfId="1" applyFont="1" applyFill="1" applyBorder="1" applyAlignment="1">
      <alignment horizontal="center" vertical="center" wrapText="1" readingOrder="1"/>
    </xf>
    <xf numFmtId="38" fontId="2" fillId="0" borderId="9" xfId="1" applyFont="1" applyFill="1" applyBorder="1" applyAlignment="1">
      <alignment horizontal="center" vertical="center" wrapText="1" readingOrder="1"/>
    </xf>
    <xf numFmtId="38" fontId="1" fillId="0" borderId="3" xfId="1" applyFont="1" applyBorder="1" applyAlignment="1">
      <alignment horizontal="right" vertical="center" wrapText="1" readingOrder="1"/>
    </xf>
    <xf numFmtId="38" fontId="1" fillId="0" borderId="2" xfId="1" applyFont="1" applyBorder="1" applyAlignment="1">
      <alignment horizontal="right" vertical="center" wrapText="1" readingOrder="1"/>
    </xf>
    <xf numFmtId="38" fontId="1" fillId="0" borderId="9" xfId="1" applyFont="1" applyBorder="1" applyAlignment="1">
      <alignment horizontal="right" vertical="center" wrapText="1" readingOrder="1"/>
    </xf>
    <xf numFmtId="0" fontId="5" fillId="0" borderId="12" xfId="0" applyFont="1" applyBorder="1" applyAlignment="1">
      <alignment vertical="center" wrapText="1"/>
    </xf>
    <xf numFmtId="0" fontId="1" fillId="0" borderId="1" xfId="0" applyFont="1" applyBorder="1" applyAlignment="1">
      <alignment horizontal="left" vertical="center" wrapText="1" readingOrder="1"/>
    </xf>
    <xf numFmtId="0" fontId="1" fillId="0" borderId="17" xfId="0" applyFont="1" applyBorder="1" applyAlignment="1">
      <alignment horizontal="left" vertical="center" wrapText="1" readingOrder="1"/>
    </xf>
    <xf numFmtId="176" fontId="1" fillId="0" borderId="15" xfId="1" applyNumberFormat="1" applyFont="1" applyBorder="1" applyAlignment="1">
      <alignment horizontal="right" vertical="center" wrapText="1" readingOrder="1"/>
    </xf>
    <xf numFmtId="176" fontId="1" fillId="0" borderId="14" xfId="1" applyNumberFormat="1" applyFont="1" applyBorder="1" applyAlignment="1">
      <alignment horizontal="right" vertical="center" wrapText="1" readingOrder="1"/>
    </xf>
    <xf numFmtId="176" fontId="1" fillId="0" borderId="2" xfId="1" applyNumberFormat="1" applyFont="1" applyBorder="1" applyAlignment="1">
      <alignment horizontal="right" vertical="center" wrapText="1" readingOrder="1"/>
    </xf>
    <xf numFmtId="176" fontId="1" fillId="0" borderId="9" xfId="1" applyNumberFormat="1" applyFont="1" applyBorder="1" applyAlignment="1">
      <alignment horizontal="right" vertical="center" wrapText="1" readingOrder="1"/>
    </xf>
    <xf numFmtId="176" fontId="1" fillId="0" borderId="19" xfId="1" applyNumberFormat="1" applyFont="1" applyBorder="1" applyAlignment="1">
      <alignment horizontal="right" vertical="center" wrapText="1" readingOrder="1"/>
    </xf>
    <xf numFmtId="176" fontId="1" fillId="0" borderId="3" xfId="1" applyNumberFormat="1" applyFont="1" applyBorder="1" applyAlignment="1">
      <alignment horizontal="right" vertical="center" wrapText="1" readingOrder="1"/>
    </xf>
    <xf numFmtId="176" fontId="1" fillId="0" borderId="4" xfId="1" applyNumberFormat="1" applyFont="1" applyBorder="1" applyAlignment="1">
      <alignment horizontal="right" vertical="center" wrapText="1" readingOrder="1"/>
    </xf>
    <xf numFmtId="176" fontId="1" fillId="0" borderId="21" xfId="1" applyNumberFormat="1" applyFont="1" applyBorder="1" applyAlignment="1">
      <alignment horizontal="right" vertical="center" wrapText="1" readingOrder="1"/>
    </xf>
    <xf numFmtId="176" fontId="1" fillId="0" borderId="13" xfId="1" applyNumberFormat="1" applyFont="1" applyBorder="1" applyAlignment="1">
      <alignment horizontal="right" vertical="center" wrapText="1" readingOrder="1"/>
    </xf>
    <xf numFmtId="177" fontId="1" fillId="0" borderId="3" xfId="0" applyNumberFormat="1" applyFont="1" applyBorder="1" applyAlignment="1">
      <alignment horizontal="right" vertical="center" wrapText="1" readingOrder="1"/>
    </xf>
    <xf numFmtId="177" fontId="1" fillId="0" borderId="2" xfId="0" applyNumberFormat="1" applyFont="1" applyBorder="1" applyAlignment="1">
      <alignment horizontal="right" vertical="center" wrapText="1" readingOrder="1"/>
    </xf>
    <xf numFmtId="0" fontId="1" fillId="0" borderId="5" xfId="0" applyFont="1" applyFill="1" applyBorder="1" applyAlignment="1">
      <alignment horizontal="center" vertical="center" wrapText="1" readingOrder="1"/>
    </xf>
    <xf numFmtId="0" fontId="1" fillId="0" borderId="6" xfId="0" applyFont="1" applyFill="1" applyBorder="1" applyAlignment="1">
      <alignment horizontal="center" vertical="center" wrapText="1" readingOrder="1"/>
    </xf>
    <xf numFmtId="0" fontId="1" fillId="0" borderId="7" xfId="0" applyFont="1" applyFill="1" applyBorder="1" applyAlignment="1">
      <alignment horizontal="center" vertical="center" wrapText="1" readingOrder="1"/>
    </xf>
    <xf numFmtId="0" fontId="1" fillId="0" borderId="8" xfId="0" applyFont="1" applyFill="1" applyBorder="1" applyAlignment="1">
      <alignment horizontal="center" vertical="center" wrapText="1" readingOrder="1"/>
    </xf>
    <xf numFmtId="0" fontId="1" fillId="0" borderId="5" xfId="0" applyFont="1" applyBorder="1" applyAlignment="1">
      <alignment horizontal="left" vertical="center" wrapText="1" readingOrder="1"/>
    </xf>
    <xf numFmtId="0" fontId="1" fillId="0" borderId="6" xfId="0" applyFont="1" applyBorder="1" applyAlignment="1">
      <alignment horizontal="left" vertical="center" wrapText="1" readingOrder="1"/>
    </xf>
    <xf numFmtId="0" fontId="3" fillId="0" borderId="14" xfId="0" applyFont="1" applyBorder="1" applyAlignment="1">
      <alignment horizontal="left" vertical="center" wrapText="1" readingOrder="1"/>
    </xf>
    <xf numFmtId="0" fontId="3" fillId="0" borderId="9" xfId="0" applyFont="1" applyBorder="1" applyAlignment="1">
      <alignment horizontal="left" vertical="center" wrapText="1" readingOrder="1"/>
    </xf>
    <xf numFmtId="0" fontId="5" fillId="0" borderId="12" xfId="0" applyFont="1" applyBorder="1" applyAlignment="1">
      <alignment vertical="center" wrapText="1"/>
    </xf>
    <xf numFmtId="0" fontId="5" fillId="0" borderId="16" xfId="0" applyFont="1" applyBorder="1" applyAlignment="1">
      <alignment vertical="center" wrapText="1"/>
    </xf>
    <xf numFmtId="0" fontId="1" fillId="0" borderId="11" xfId="0" applyFont="1" applyBorder="1" applyAlignment="1">
      <alignment horizontal="left" vertical="center" wrapText="1" readingOrder="1"/>
    </xf>
    <xf numFmtId="0" fontId="1" fillId="0" borderId="0" xfId="0" applyFont="1" applyBorder="1" applyAlignment="1">
      <alignment horizontal="left" vertical="center" wrapText="1" readingOrder="1"/>
    </xf>
    <xf numFmtId="0" fontId="1" fillId="0" borderId="22" xfId="0" applyFont="1" applyBorder="1" applyAlignment="1">
      <alignment horizontal="left" vertical="center" wrapText="1" readingOrder="1"/>
    </xf>
    <xf numFmtId="0" fontId="1" fillId="0" borderId="23" xfId="0" applyFont="1" applyBorder="1" applyAlignment="1">
      <alignment horizontal="left" vertical="center" wrapText="1" readingOrder="1"/>
    </xf>
    <xf numFmtId="0" fontId="1" fillId="0" borderId="7"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7" xfId="0" applyFont="1" applyBorder="1" applyAlignment="1">
      <alignment horizontal="left" vertical="center" wrapText="1" readingOrder="1"/>
    </xf>
    <xf numFmtId="0" fontId="1" fillId="0" borderId="8" xfId="0" applyFont="1" applyBorder="1" applyAlignment="1">
      <alignment horizontal="left" vertical="center" wrapText="1" readingOrder="1"/>
    </xf>
    <xf numFmtId="0" fontId="1" fillId="0" borderId="22" xfId="0" applyFont="1" applyBorder="1" applyAlignment="1">
      <alignment vertical="center" wrapText="1" readingOrder="1"/>
    </xf>
    <xf numFmtId="0" fontId="1" fillId="0" borderId="24" xfId="0" applyFont="1" applyBorder="1" applyAlignment="1">
      <alignment vertical="center" wrapText="1" readingOrder="1"/>
    </xf>
    <xf numFmtId="0" fontId="5" fillId="0" borderId="12" xfId="0" applyFont="1" applyBorder="1" applyAlignment="1">
      <alignment vertical="center" textRotation="255" wrapText="1"/>
    </xf>
    <xf numFmtId="0" fontId="5" fillId="0" borderId="16" xfId="0" applyFont="1" applyBorder="1" applyAlignment="1">
      <alignment vertical="center" textRotation="255" wrapText="1"/>
    </xf>
    <xf numFmtId="0" fontId="1" fillId="0" borderId="1" xfId="0" applyFont="1" applyBorder="1" applyAlignment="1">
      <alignment horizontal="left" vertical="center" wrapText="1" readingOrder="1"/>
    </xf>
    <xf numFmtId="0" fontId="1" fillId="0" borderId="10" xfId="0" applyFont="1" applyBorder="1" applyAlignment="1">
      <alignment horizontal="left" vertical="center" wrapText="1" readingOrder="1"/>
    </xf>
    <xf numFmtId="0" fontId="1" fillId="0" borderId="17" xfId="0" applyFont="1" applyBorder="1" applyAlignment="1">
      <alignment horizontal="left" vertical="center" wrapText="1" readingOrder="1"/>
    </xf>
    <xf numFmtId="0" fontId="1" fillId="0" borderId="18" xfId="0" applyFont="1" applyBorder="1" applyAlignment="1">
      <alignment horizontal="left" vertical="center" wrapText="1" readingOrder="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tabSelected="1" zoomScaleNormal="100" workbookViewId="0"/>
  </sheetViews>
  <sheetFormatPr defaultRowHeight="13.5"/>
  <cols>
    <col min="2" max="2" width="2" bestFit="1" customWidth="1"/>
    <col min="4" max="4" width="67.125" customWidth="1"/>
    <col min="5" max="5" width="9.625" style="8" customWidth="1"/>
    <col min="6" max="6" width="9.625" customWidth="1"/>
    <col min="7" max="7" width="9.625" style="8" customWidth="1"/>
    <col min="8" max="8" width="9.625" customWidth="1"/>
  </cols>
  <sheetData>
    <row r="1" spans="2:8" ht="20.25" customHeight="1">
      <c r="B1" s="2" t="s">
        <v>29</v>
      </c>
      <c r="H1" s="1" t="s">
        <v>19</v>
      </c>
    </row>
    <row r="2" spans="2:8">
      <c r="B2" s="28" t="s">
        <v>0</v>
      </c>
      <c r="C2" s="29"/>
      <c r="D2" s="29"/>
      <c r="E2" s="9" t="s">
        <v>28</v>
      </c>
      <c r="F2" s="9" t="s">
        <v>26</v>
      </c>
      <c r="G2" s="9" t="s">
        <v>3</v>
      </c>
      <c r="H2" s="3" t="s">
        <v>5</v>
      </c>
    </row>
    <row r="3" spans="2:8">
      <c r="B3" s="30"/>
      <c r="C3" s="31"/>
      <c r="D3" s="31"/>
      <c r="E3" s="10" t="s">
        <v>1</v>
      </c>
      <c r="F3" s="4" t="s">
        <v>2</v>
      </c>
      <c r="G3" s="10" t="s">
        <v>4</v>
      </c>
      <c r="H3" s="4" t="s">
        <v>6</v>
      </c>
    </row>
    <row r="4" spans="2:8" ht="21" customHeight="1">
      <c r="B4" s="32" t="s">
        <v>20</v>
      </c>
      <c r="C4" s="33"/>
      <c r="D4" s="33"/>
      <c r="E4" s="11">
        <f>12818120/1000</f>
        <v>12818.12</v>
      </c>
      <c r="F4" s="11">
        <f>16344273/1000</f>
        <v>16344.272999999999</v>
      </c>
      <c r="G4" s="22">
        <f>E4-F4</f>
        <v>-3526.1529999999984</v>
      </c>
      <c r="H4" s="26">
        <f>(E4-F4)/F4*100</f>
        <v>-21.574241937833509</v>
      </c>
    </row>
    <row r="5" spans="2:8" ht="21" customHeight="1">
      <c r="B5" s="34"/>
      <c r="C5" s="32" t="s">
        <v>23</v>
      </c>
      <c r="D5" s="33"/>
      <c r="E5" s="11">
        <f>5256683/1000</f>
        <v>5256.683</v>
      </c>
      <c r="F5" s="11">
        <f>(5498284+1386360)/1000</f>
        <v>6884.6440000000002</v>
      </c>
      <c r="G5" s="17">
        <f t="shared" ref="G5:G21" si="0">E5-F5</f>
        <v>-1627.9610000000002</v>
      </c>
      <c r="H5" s="26">
        <f t="shared" ref="H5:H21" si="1">(E5-F5)/F5*100</f>
        <v>-23.646262609947591</v>
      </c>
    </row>
    <row r="6" spans="2:8" ht="21" customHeight="1">
      <c r="B6" s="34"/>
      <c r="C6" s="14"/>
      <c r="D6" s="5" t="s">
        <v>7</v>
      </c>
      <c r="E6" s="11">
        <f>4985940/1000</f>
        <v>4985.9399999999996</v>
      </c>
      <c r="F6" s="11">
        <f>4985940/1000</f>
        <v>4985.9399999999996</v>
      </c>
      <c r="G6" s="23">
        <f t="shared" si="0"/>
        <v>0</v>
      </c>
      <c r="H6" s="26">
        <f t="shared" si="1"/>
        <v>0</v>
      </c>
    </row>
    <row r="7" spans="2:8" ht="21" customHeight="1">
      <c r="B7" s="34"/>
      <c r="C7" s="32" t="s">
        <v>8</v>
      </c>
      <c r="D7" s="33"/>
      <c r="E7" s="11">
        <f>1714861/1000</f>
        <v>1714.8610000000001</v>
      </c>
      <c r="F7" s="11">
        <f>1616733/1000</f>
        <v>1616.7329999999999</v>
      </c>
      <c r="G7" s="17">
        <f t="shared" si="0"/>
        <v>98.128000000000156</v>
      </c>
      <c r="H7" s="26">
        <f t="shared" si="1"/>
        <v>6.0695241576685914</v>
      </c>
    </row>
    <row r="8" spans="2:8" ht="21" customHeight="1">
      <c r="B8" s="34"/>
      <c r="C8" s="14"/>
      <c r="D8" s="7" t="s">
        <v>18</v>
      </c>
      <c r="E8" s="11">
        <f>1372376/1000</f>
        <v>1372.376</v>
      </c>
      <c r="F8" s="11">
        <f>1353125/1000</f>
        <v>1353.125</v>
      </c>
      <c r="G8" s="24">
        <f t="shared" si="0"/>
        <v>19.250999999999976</v>
      </c>
      <c r="H8" s="26">
        <f t="shared" si="1"/>
        <v>1.4227066974595826</v>
      </c>
    </row>
    <row r="9" spans="2:8" ht="21" customHeight="1">
      <c r="B9" s="34"/>
      <c r="C9" s="32" t="s">
        <v>24</v>
      </c>
      <c r="D9" s="33"/>
      <c r="E9" s="11">
        <f>730793/1000</f>
        <v>730.79300000000001</v>
      </c>
      <c r="F9" s="11">
        <f>(717744+1637131)/1000</f>
        <v>2354.875</v>
      </c>
      <c r="G9" s="17">
        <f t="shared" si="0"/>
        <v>-1624.0819999999999</v>
      </c>
      <c r="H9" s="26">
        <f t="shared" si="1"/>
        <v>-68.966802908859279</v>
      </c>
    </row>
    <row r="10" spans="2:8" ht="21" customHeight="1">
      <c r="B10" s="34"/>
      <c r="C10" s="36"/>
      <c r="D10" s="15" t="s">
        <v>9</v>
      </c>
      <c r="E10" s="11">
        <f>510076/1000</f>
        <v>510.07600000000002</v>
      </c>
      <c r="F10" s="11">
        <f>(510061+9602+9846)/1000</f>
        <v>529.50900000000001</v>
      </c>
      <c r="G10" s="23">
        <f t="shared" si="0"/>
        <v>-19.432999999999993</v>
      </c>
      <c r="H10" s="26">
        <f t="shared" si="1"/>
        <v>-3.6700037204277911</v>
      </c>
    </row>
    <row r="11" spans="2:8" ht="21" customHeight="1">
      <c r="B11" s="34"/>
      <c r="C11" s="37"/>
      <c r="D11" s="16" t="s">
        <v>10</v>
      </c>
      <c r="E11" s="11">
        <f>188235/1000</f>
        <v>188.23500000000001</v>
      </c>
      <c r="F11" s="11">
        <f>(188235+893000+744131)/1000</f>
        <v>1825.366</v>
      </c>
      <c r="G11" s="21">
        <f t="shared" si="0"/>
        <v>-1637.1309999999999</v>
      </c>
      <c r="H11" s="26">
        <f t="shared" si="1"/>
        <v>-89.687821510864126</v>
      </c>
    </row>
    <row r="12" spans="2:8" ht="21" customHeight="1">
      <c r="B12" s="34"/>
      <c r="C12" s="38" t="s">
        <v>11</v>
      </c>
      <c r="D12" s="39"/>
      <c r="E12" s="11">
        <f>252278/1000</f>
        <v>252.27799999999999</v>
      </c>
      <c r="F12" s="11">
        <f>294329/1000</f>
        <v>294.32900000000001</v>
      </c>
      <c r="G12" s="18">
        <f t="shared" si="0"/>
        <v>-42.051000000000016</v>
      </c>
      <c r="H12" s="26">
        <f t="shared" si="1"/>
        <v>-14.287073309120071</v>
      </c>
    </row>
    <row r="13" spans="2:8" ht="21" customHeight="1">
      <c r="B13" s="34"/>
      <c r="C13" s="40" t="s">
        <v>12</v>
      </c>
      <c r="D13" s="41"/>
      <c r="E13" s="11">
        <f>282348/1000</f>
        <v>282.34800000000001</v>
      </c>
      <c r="F13" s="11">
        <f>270932/1000</f>
        <v>270.93200000000002</v>
      </c>
      <c r="G13" s="19">
        <f t="shared" si="0"/>
        <v>11.415999999999997</v>
      </c>
      <c r="H13" s="26">
        <f t="shared" si="1"/>
        <v>4.2136034134026241</v>
      </c>
    </row>
    <row r="14" spans="2:8" ht="21" customHeight="1">
      <c r="B14" s="34"/>
      <c r="C14" s="40" t="s">
        <v>25</v>
      </c>
      <c r="D14" s="41"/>
      <c r="E14" s="11">
        <f>1343185/1000</f>
        <v>1343.1849999999999</v>
      </c>
      <c r="F14" s="11">
        <f>1314431/1000</f>
        <v>1314.431</v>
      </c>
      <c r="G14" s="19">
        <f t="shared" si="0"/>
        <v>28.753999999999905</v>
      </c>
      <c r="H14" s="26">
        <f t="shared" si="1"/>
        <v>2.1875625270554258</v>
      </c>
    </row>
    <row r="15" spans="2:8" ht="21" customHeight="1">
      <c r="B15" s="34"/>
      <c r="C15" s="44" t="s">
        <v>27</v>
      </c>
      <c r="D15" s="45"/>
      <c r="E15" s="11">
        <f>459622/1000</f>
        <v>459.62200000000001</v>
      </c>
      <c r="F15" s="11">
        <f>864288/1000</f>
        <v>864.28800000000001</v>
      </c>
      <c r="G15" s="20">
        <f t="shared" si="0"/>
        <v>-404.666</v>
      </c>
      <c r="H15" s="26">
        <f t="shared" si="1"/>
        <v>-46.82073568069903</v>
      </c>
    </row>
    <row r="16" spans="2:8" ht="21" customHeight="1">
      <c r="B16" s="35"/>
      <c r="C16" s="46" t="s">
        <v>22</v>
      </c>
      <c r="D16" s="47"/>
      <c r="E16" s="12">
        <f>577413/1000</f>
        <v>577.41300000000001</v>
      </c>
      <c r="F16" s="12">
        <f>580233/1000</f>
        <v>580.23299999999995</v>
      </c>
      <c r="G16" s="20">
        <f t="shared" si="0"/>
        <v>-2.8199999999999363</v>
      </c>
      <c r="H16" s="26">
        <f t="shared" si="1"/>
        <v>-0.48601165393901014</v>
      </c>
    </row>
    <row r="17" spans="2:8" ht="21" customHeight="1">
      <c r="B17" s="38" t="s">
        <v>13</v>
      </c>
      <c r="C17" s="39"/>
      <c r="D17" s="39"/>
      <c r="E17" s="11">
        <f>(48400+89414+62526+27839)/1000</f>
        <v>228.179</v>
      </c>
      <c r="F17" s="11">
        <f>(316981+89714+280416+98430)/1000</f>
        <v>785.54100000000005</v>
      </c>
      <c r="G17" s="25">
        <f t="shared" si="0"/>
        <v>-557.36200000000008</v>
      </c>
      <c r="H17" s="26">
        <f t="shared" si="1"/>
        <v>-70.952630098238032</v>
      </c>
    </row>
    <row r="18" spans="2:8" ht="21" customHeight="1">
      <c r="B18" s="48"/>
      <c r="C18" s="50" t="s">
        <v>14</v>
      </c>
      <c r="D18" s="51"/>
      <c r="E18" s="11">
        <f>(62526+27839)/1000</f>
        <v>90.364999999999995</v>
      </c>
      <c r="F18" s="11">
        <f>(316981+89714)/1000</f>
        <v>406.69499999999999</v>
      </c>
      <c r="G18" s="23">
        <f t="shared" si="0"/>
        <v>-316.33</v>
      </c>
      <c r="H18" s="26">
        <f t="shared" si="1"/>
        <v>-77.780646430371647</v>
      </c>
    </row>
    <row r="19" spans="2:8" ht="21" customHeight="1">
      <c r="B19" s="48"/>
      <c r="C19" s="50" t="s">
        <v>15</v>
      </c>
      <c r="D19" s="51"/>
      <c r="E19" s="11">
        <f>89414/1000</f>
        <v>89.414000000000001</v>
      </c>
      <c r="F19" s="11">
        <f>280416/1000</f>
        <v>280.416</v>
      </c>
      <c r="G19" s="23">
        <f t="shared" si="0"/>
        <v>-191.00200000000001</v>
      </c>
      <c r="H19" s="26">
        <f t="shared" si="1"/>
        <v>-68.113802350793108</v>
      </c>
    </row>
    <row r="20" spans="2:8" ht="21" customHeight="1">
      <c r="B20" s="49"/>
      <c r="C20" s="52" t="s">
        <v>16</v>
      </c>
      <c r="D20" s="53"/>
      <c r="E20" s="12">
        <f>48400/1000</f>
        <v>48.4</v>
      </c>
      <c r="F20" s="12">
        <f>98430/1000</f>
        <v>98.43</v>
      </c>
      <c r="G20" s="21">
        <f t="shared" si="0"/>
        <v>-50.030000000000008</v>
      </c>
      <c r="H20" s="27">
        <f t="shared" si="1"/>
        <v>-50.827999593619836</v>
      </c>
    </row>
    <row r="21" spans="2:8" ht="21" customHeight="1">
      <c r="B21" s="42" t="s">
        <v>17</v>
      </c>
      <c r="C21" s="43"/>
      <c r="D21" s="43"/>
      <c r="E21" s="13">
        <f>E4+E17</f>
        <v>13046.299000000001</v>
      </c>
      <c r="F21" s="6">
        <f>F4+F17</f>
        <v>17129.813999999998</v>
      </c>
      <c r="G21" s="21">
        <f t="shared" si="0"/>
        <v>-4083.5149999999976</v>
      </c>
      <c r="H21" s="27">
        <f t="shared" si="1"/>
        <v>-23.838641797278115</v>
      </c>
    </row>
    <row r="22" spans="2:8">
      <c r="C22" t="s">
        <v>21</v>
      </c>
    </row>
  </sheetData>
  <mergeCells count="18">
    <mergeCell ref="B21:D21"/>
    <mergeCell ref="C15:D15"/>
    <mergeCell ref="C16:D16"/>
    <mergeCell ref="B17:D17"/>
    <mergeCell ref="B18:B20"/>
    <mergeCell ref="C18:D18"/>
    <mergeCell ref="C19:D19"/>
    <mergeCell ref="C20:D20"/>
    <mergeCell ref="B2:D3"/>
    <mergeCell ref="B4:D4"/>
    <mergeCell ref="B5:B16"/>
    <mergeCell ref="C5:D5"/>
    <mergeCell ref="C7:D7"/>
    <mergeCell ref="C9:D9"/>
    <mergeCell ref="C10:C11"/>
    <mergeCell ref="C12:D12"/>
    <mergeCell ref="C13:D13"/>
    <mergeCell ref="C14:D14"/>
  </mergeCells>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資料2-1-14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伊織(011018)</dc:creator>
  <cp:lastModifiedBy>Prepress Production Dept.</cp:lastModifiedBy>
  <cp:lastPrinted>2021-08-19T02:50:59Z</cp:lastPrinted>
  <dcterms:created xsi:type="dcterms:W3CDTF">2019-01-23T00:47:32Z</dcterms:created>
  <dcterms:modified xsi:type="dcterms:W3CDTF">2022-02-22T05:46:45Z</dcterms:modified>
</cp:coreProperties>
</file>