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erada\Desktop\03_正規化処理済（完成）\"/>
    </mc:Choice>
  </mc:AlternateContent>
  <bookViews>
    <workbookView xWindow="0" yWindow="0" windowWidth="28800" windowHeight="12465"/>
  </bookViews>
  <sheets>
    <sheet name="資料2-1-14" sheetId="4"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1" i="4" l="1"/>
  <c r="E17" i="4"/>
  <c r="E20" i="4"/>
  <c r="E4" i="4" l="1"/>
  <c r="E19" i="4"/>
  <c r="E18" i="4"/>
  <c r="E16" i="4" l="1"/>
  <c r="E15" i="4"/>
  <c r="E14" i="4"/>
  <c r="E13" i="4"/>
  <c r="E11" i="4"/>
  <c r="E10" i="4"/>
  <c r="E12" i="4"/>
  <c r="E9" i="4"/>
  <c r="E5" i="4"/>
  <c r="E8" i="4"/>
  <c r="E7" i="4"/>
  <c r="F20" i="4" l="1"/>
  <c r="F19" i="4"/>
  <c r="F18" i="4"/>
  <c r="F17" i="4"/>
  <c r="F16" i="4"/>
  <c r="F15" i="4"/>
  <c r="F14" i="4"/>
  <c r="F13" i="4"/>
  <c r="F12" i="4"/>
  <c r="F11" i="4"/>
  <c r="F10" i="4"/>
  <c r="F9" i="4"/>
  <c r="F8" i="4"/>
  <c r="F7" i="4"/>
  <c r="F6" i="4"/>
  <c r="F5" i="4"/>
  <c r="F4" i="4"/>
  <c r="H5" i="4" l="1"/>
  <c r="H7" i="4"/>
  <c r="H11" i="4"/>
  <c r="H15" i="4"/>
  <c r="H16" i="4"/>
  <c r="F21" i="4"/>
  <c r="G20" i="4"/>
  <c r="H19" i="4"/>
  <c r="H18" i="4"/>
  <c r="G17" i="4"/>
  <c r="G16" i="4"/>
  <c r="G15" i="4"/>
  <c r="H14" i="4"/>
  <c r="H13" i="4"/>
  <c r="G12" i="4"/>
  <c r="G11" i="4"/>
  <c r="H10" i="4"/>
  <c r="H9" i="4"/>
  <c r="H8" i="4"/>
  <c r="G7" i="4"/>
  <c r="E6" i="4"/>
  <c r="G6" i="4" s="1"/>
  <c r="G4" i="4"/>
  <c r="H6" i="4" l="1"/>
  <c r="G14" i="4"/>
  <c r="G19" i="4"/>
  <c r="H12" i="4"/>
  <c r="H20" i="4"/>
  <c r="H4" i="4"/>
  <c r="H17" i="4"/>
  <c r="G10" i="4"/>
  <c r="G5" i="4"/>
  <c r="G13" i="4"/>
  <c r="G18" i="4"/>
  <c r="G8" i="4"/>
  <c r="G9" i="4"/>
  <c r="H21" i="4" l="1"/>
  <c r="G21" i="4"/>
</calcChain>
</file>

<file path=xl/sharedStrings.xml><?xml version="1.0" encoding="utf-8"?>
<sst xmlns="http://schemas.openxmlformats.org/spreadsheetml/2006/main" count="30" uniqueCount="30">
  <si>
    <t>事　業　内　容</t>
  </si>
  <si>
    <t>（A)</t>
  </si>
  <si>
    <t>（B)</t>
  </si>
  <si>
    <t>比較増減</t>
  </si>
  <si>
    <t>（A-B)</t>
  </si>
  <si>
    <t>増減率</t>
  </si>
  <si>
    <t>(%)</t>
  </si>
  <si>
    <t>うち 緊急消防援助隊設備整備費補助金（車両等）</t>
  </si>
  <si>
    <t>様々な災害に対応するための常備消防力等の強化</t>
  </si>
  <si>
    <t>うち 消防団を中核とした地域防災力の充実強化</t>
  </si>
  <si>
    <t>うち 消防団の装備・訓練の充実強化</t>
  </si>
  <si>
    <t>火災予防対策の推進</t>
  </si>
  <si>
    <t>消防防災分野における女性の活躍促進</t>
  </si>
  <si>
    <t>被災地における消防防災体制の充実強化（復興特別会計）　②</t>
  </si>
  <si>
    <t>消防防災施設災害復旧費補助金・消防防災設備災害復旧費補助金</t>
  </si>
  <si>
    <t>原子力災害避難指示区域消防活動費交付金</t>
  </si>
  <si>
    <t>緊急消防援助隊活動費負担金（東日本大震災派遣ヘリ除染）</t>
  </si>
  <si>
    <t>総計（①＋②）</t>
  </si>
  <si>
    <t>うち 消防防災施設整備費補助金</t>
    <phoneticPr fontId="4"/>
  </si>
  <si>
    <t>【百万円、％】</t>
    <rPh sb="1" eb="3">
      <t>ヒャクマン</t>
    </rPh>
    <rPh sb="3" eb="4">
      <t>エン</t>
    </rPh>
    <phoneticPr fontId="4"/>
  </si>
  <si>
    <t>～国民の生命・生活を守る～　消防防災行政の推進（一般会計）　①　　　　</t>
  </si>
  <si>
    <t>※端数処理の関係上、数値が合わない箇所がある。</t>
    <rPh sb="1" eb="3">
      <t>ハスウ</t>
    </rPh>
    <rPh sb="3" eb="5">
      <t>ショリ</t>
    </rPh>
    <rPh sb="6" eb="9">
      <t>カンケイジョウ</t>
    </rPh>
    <rPh sb="10" eb="12">
      <t>スウチ</t>
    </rPh>
    <rPh sb="13" eb="14">
      <t>ア</t>
    </rPh>
    <rPh sb="17" eb="19">
      <t>カショ</t>
    </rPh>
    <phoneticPr fontId="4"/>
  </si>
  <si>
    <t>消防防災分野における消防用機器等の海外展開の推進及び科学技術の活用</t>
  </si>
  <si>
    <t>大規模災害に備えた緊急消防援助隊等の充実強化</t>
    <rPh sb="16" eb="17">
      <t>トウ</t>
    </rPh>
    <phoneticPr fontId="4"/>
  </si>
  <si>
    <t>地域防災力の中核となる消防団及び自主防災組織等の充実強化</t>
    <phoneticPr fontId="4"/>
  </si>
  <si>
    <t>防災情報の伝達体制の強化</t>
    <rPh sb="10" eb="12">
      <t>キョウカ</t>
    </rPh>
    <phoneticPr fontId="4"/>
  </si>
  <si>
    <t>R2予算</t>
    <phoneticPr fontId="4"/>
  </si>
  <si>
    <t>2020年東京ｵﾘﾝﾋﾟｯｸ･ﾊﾟﾗﾘﾝﾋﾟｯｸ競技大会等に向けた安心・安全対策の推進</t>
    <phoneticPr fontId="4"/>
  </si>
  <si>
    <t>R3予算</t>
    <phoneticPr fontId="4"/>
  </si>
  <si>
    <t>令和３年度　消防庁予算の内訳</t>
    <rPh sb="0" eb="2">
      <t>レイワ</t>
    </rPh>
    <rPh sb="3" eb="5">
      <t>ネンド</t>
    </rPh>
    <rPh sb="6" eb="9">
      <t>ショウボウチョウ</t>
    </rPh>
    <rPh sb="9" eb="11">
      <t>ヨサン</t>
    </rPh>
    <rPh sb="12" eb="14">
      <t>ウチワケ</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</si>
</sst>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0;&quot;△ &quot;#,##0.0"/>
  </numFmts>
  <fonts count="8">
    <font>
      <sz val="11"/>
      <color theme="1"/>
      <name val="ＭＳ Ｐゴシック"/>
      <family val="2"/>
      <charset val="128"/>
      <scheme val="minor"/>
    </font>
    <font>
      <sz val="12"/>
      <color rgb="FF000000"/>
      <name val="ＭＳ Ｐゴシック"/>
      <family val="3"/>
      <charset val="128"/>
    </font>
    <font>
      <sz val="9"/>
      <color rgb="FF000000"/>
      <name val="ＭＳ Ｐゴシック"/>
      <family val="3"/>
      <charset val="128"/>
    </font>
    <font>
      <u/>
      <sz val="12"/>
      <color rgb="FF000000"/>
      <name val="AR P明朝体U"/>
      <family val="1"/>
      <charset val="128"/>
    </font>
    <font>
      <sz val="6"/>
      <name val="ＭＳ Ｐゴシック"/>
      <family val="2"/>
      <charset val="128"/>
      <scheme val="minor"/>
    </font>
    <font>
      <sz val="12"/>
      <name val="Arial"/>
      <family val="2"/>
    </font>
    <font>
      <sz val="12"/>
      <color theme="1"/>
      <name val="ＭＳ Ｐゴシック"/>
      <family val="2"/>
      <charset val="128"/>
      <scheme val="minor"/>
    </font>
    <font>
      <sz val="11"/>
      <color theme="1"/>
      <name val="ＭＳ Ｐゴシック"/>
      <family val="2"/>
      <charset val="128"/>
      <scheme val="minor"/>
    </font>
  </fonts>
  <fills count="2">
    <fill>
      <patternFill patternType="none"/>
    </fill>
    <fill>
      <patternFill patternType="gray125"/>
    </fill>
  </fills>
  <borders count="25">
    <border>
      <left/>
      <right/>
      <top/>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rgb="FF000000"/>
      </top>
      <bottom style="thin">
        <color rgb="FF000000"/>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rgb="FF000000"/>
      </top>
      <bottom style="thin">
        <color rgb="FF000000"/>
      </bottom>
      <diagonal/>
    </border>
    <border>
      <left style="thin">
        <color indexed="64"/>
      </left>
      <right/>
      <top/>
      <bottom/>
      <diagonal/>
    </border>
    <border>
      <left style="thin">
        <color indexed="64"/>
      </left>
      <right style="thin">
        <color rgb="FF000000"/>
      </right>
      <top/>
      <bottom/>
      <diagonal/>
    </border>
    <border>
      <left style="thin">
        <color indexed="64"/>
      </left>
      <right style="thin">
        <color indexed="64"/>
      </right>
      <top/>
      <bottom style="thin">
        <color rgb="FF000000"/>
      </bottom>
      <diagonal/>
    </border>
    <border>
      <left style="thin">
        <color indexed="64"/>
      </left>
      <right style="thin">
        <color indexed="64"/>
      </right>
      <top/>
      <bottom/>
      <diagonal/>
    </border>
    <border>
      <left style="thin">
        <color indexed="64"/>
      </left>
      <right style="thin">
        <color indexed="64"/>
      </right>
      <top style="thin">
        <color indexed="64"/>
      </top>
      <bottom style="thin">
        <color rgb="FF000000"/>
      </bottom>
      <diagonal/>
    </border>
    <border>
      <left style="thin">
        <color indexed="64"/>
      </left>
      <right style="thin">
        <color rgb="FF000000"/>
      </right>
      <top/>
      <bottom style="thin">
        <color indexed="64"/>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style="thin">
        <color rgb="FF000000"/>
      </left>
      <right/>
      <top style="thin">
        <color rgb="FF000000"/>
      </top>
      <bottom/>
      <diagonal/>
    </border>
    <border>
      <left style="thin">
        <color indexed="64"/>
      </left>
      <right style="thin">
        <color indexed="64"/>
      </right>
      <top style="thin">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54">
    <xf numFmtId="0" fontId="0" fillId="0" borderId="0" xfId="0">
      <alignment vertical="center"/>
    </xf>
    <xf numFmtId="0" fontId="0" fillId="0" borderId="0" xfId="0" applyAlignment="1">
      <alignment horizontal="right" vertical="center"/>
    </xf>
    <xf numFmtId="0" fontId="6" fillId="0" borderId="0" xfId="0" applyFont="1">
      <alignment vertical="center"/>
    </xf>
    <xf numFmtId="0" fontId="2" fillId="0" borderId="3" xfId="0" applyFont="1" applyFill="1" applyBorder="1" applyAlignment="1">
      <alignment horizontal="center" vertical="center" wrapText="1" readingOrder="1"/>
    </xf>
    <xf numFmtId="0" fontId="2" fillId="0" borderId="9" xfId="0" applyFont="1" applyFill="1" applyBorder="1" applyAlignment="1">
      <alignment horizontal="center" vertical="center" wrapText="1" readingOrder="1"/>
    </xf>
    <xf numFmtId="0" fontId="1" fillId="0" borderId="1" xfId="0" applyFont="1" applyBorder="1" applyAlignment="1">
      <alignment horizontal="left" vertical="center" wrapText="1" indent="1" readingOrder="1"/>
    </xf>
    <xf numFmtId="3" fontId="1" fillId="0" borderId="9" xfId="0" applyNumberFormat="1" applyFont="1" applyBorder="1" applyAlignment="1">
      <alignment horizontal="right" vertical="center" wrapText="1" readingOrder="1"/>
    </xf>
    <xf numFmtId="0" fontId="1" fillId="0" borderId="20" xfId="0" applyFont="1" applyBorder="1" applyAlignment="1">
      <alignment horizontal="left" vertical="center" wrapText="1" readingOrder="1"/>
    </xf>
    <xf numFmtId="38" fontId="0" fillId="0" borderId="0" xfId="1" applyFont="1">
      <alignment vertical="center"/>
    </xf>
    <xf numFmtId="38" fontId="2" fillId="0" borderId="3" xfId="1" applyFont="1" applyFill="1" applyBorder="1" applyAlignment="1">
      <alignment horizontal="center" vertical="center" wrapText="1" readingOrder="1"/>
    </xf>
    <xf numFmtId="38" fontId="2" fillId="0" borderId="9" xfId="1" applyFont="1" applyFill="1" applyBorder="1" applyAlignment="1">
      <alignment horizontal="center" vertical="center" wrapText="1" readingOrder="1"/>
    </xf>
    <xf numFmtId="38" fontId="1" fillId="0" borderId="3" xfId="1" applyFont="1" applyBorder="1" applyAlignment="1">
      <alignment horizontal="right" vertical="center" wrapText="1" readingOrder="1"/>
    </xf>
    <xf numFmtId="38" fontId="1" fillId="0" borderId="2" xfId="1" applyFont="1" applyBorder="1" applyAlignment="1">
      <alignment horizontal="right" vertical="center" wrapText="1" readingOrder="1"/>
    </xf>
    <xf numFmtId="38" fontId="1" fillId="0" borderId="9" xfId="1" applyFont="1" applyBorder="1" applyAlignment="1">
      <alignment horizontal="right" vertical="center" wrapText="1" readingOrder="1"/>
    </xf>
    <xf numFmtId="0" fontId="5" fillId="0" borderId="12" xfId="0" applyFont="1" applyBorder="1" applyAlignment="1">
      <alignment vertical="center" wrapText="1"/>
    </xf>
    <xf numFmtId="0" fontId="1" fillId="0" borderId="1" xfId="0" applyFont="1" applyBorder="1" applyAlignment="1">
      <alignment horizontal="left" vertical="center" wrapText="1" readingOrder="1"/>
    </xf>
    <xf numFmtId="0" fontId="1" fillId="0" borderId="17" xfId="0" applyFont="1" applyBorder="1" applyAlignment="1">
      <alignment horizontal="left" vertical="center" wrapText="1" readingOrder="1"/>
    </xf>
    <xf numFmtId="176" fontId="1" fillId="0" borderId="15" xfId="1" applyNumberFormat="1" applyFont="1" applyBorder="1" applyAlignment="1">
      <alignment horizontal="right" vertical="center" wrapText="1" readingOrder="1"/>
    </xf>
    <xf numFmtId="176" fontId="1" fillId="0" borderId="14" xfId="1" applyNumberFormat="1" applyFont="1" applyBorder="1" applyAlignment="1">
      <alignment horizontal="right" vertical="center" wrapText="1" readingOrder="1"/>
    </xf>
    <xf numFmtId="176" fontId="1" fillId="0" borderId="2" xfId="1" applyNumberFormat="1" applyFont="1" applyBorder="1" applyAlignment="1">
      <alignment horizontal="right" vertical="center" wrapText="1" readingOrder="1"/>
    </xf>
    <xf numFmtId="176" fontId="1" fillId="0" borderId="9" xfId="1" applyNumberFormat="1" applyFont="1" applyBorder="1" applyAlignment="1">
      <alignment horizontal="right" vertical="center" wrapText="1" readingOrder="1"/>
    </xf>
    <xf numFmtId="176" fontId="1" fillId="0" borderId="19" xfId="1" applyNumberFormat="1" applyFont="1" applyBorder="1" applyAlignment="1">
      <alignment horizontal="right" vertical="center" wrapText="1" readingOrder="1"/>
    </xf>
    <xf numFmtId="176" fontId="1" fillId="0" borderId="3" xfId="1" applyNumberFormat="1" applyFont="1" applyBorder="1" applyAlignment="1">
      <alignment horizontal="right" vertical="center" wrapText="1" readingOrder="1"/>
    </xf>
    <xf numFmtId="176" fontId="1" fillId="0" borderId="4" xfId="1" applyNumberFormat="1" applyFont="1" applyBorder="1" applyAlignment="1">
      <alignment horizontal="right" vertical="center" wrapText="1" readingOrder="1"/>
    </xf>
    <xf numFmtId="176" fontId="1" fillId="0" borderId="21" xfId="1" applyNumberFormat="1" applyFont="1" applyBorder="1" applyAlignment="1">
      <alignment horizontal="right" vertical="center" wrapText="1" readingOrder="1"/>
    </xf>
    <xf numFmtId="176" fontId="1" fillId="0" borderId="13" xfId="1" applyNumberFormat="1" applyFont="1" applyBorder="1" applyAlignment="1">
      <alignment horizontal="right" vertical="center" wrapText="1" readingOrder="1"/>
    </xf>
    <xf numFmtId="177" fontId="1" fillId="0" borderId="3" xfId="0" applyNumberFormat="1" applyFont="1" applyBorder="1" applyAlignment="1">
      <alignment horizontal="right" vertical="center" wrapText="1" readingOrder="1"/>
    </xf>
    <xf numFmtId="177" fontId="1" fillId="0" borderId="2" xfId="0" applyNumberFormat="1" applyFont="1" applyBorder="1" applyAlignment="1">
      <alignment horizontal="right" vertical="center" wrapText="1" readingOrder="1"/>
    </xf>
    <xf numFmtId="0" fontId="1" fillId="0" borderId="5" xfId="0" applyFont="1" applyFill="1" applyBorder="1" applyAlignment="1">
      <alignment horizontal="center" vertical="center" wrapText="1" readingOrder="1"/>
    </xf>
    <xf numFmtId="0" fontId="1" fillId="0" borderId="6" xfId="0" applyFont="1" applyFill="1" applyBorder="1" applyAlignment="1">
      <alignment horizontal="center" vertical="center" wrapText="1" readingOrder="1"/>
    </xf>
    <xf numFmtId="0" fontId="1" fillId="0" borderId="7" xfId="0" applyFont="1" applyFill="1" applyBorder="1" applyAlignment="1">
      <alignment horizontal="center" vertical="center" wrapText="1" readingOrder="1"/>
    </xf>
    <xf numFmtId="0" fontId="1" fillId="0" borderId="8" xfId="0" applyFont="1" applyFill="1" applyBorder="1" applyAlignment="1">
      <alignment horizontal="center" vertical="center" wrapText="1" readingOrder="1"/>
    </xf>
    <xf numFmtId="0" fontId="1" fillId="0" borderId="5" xfId="0" applyFont="1" applyBorder="1" applyAlignment="1">
      <alignment horizontal="left" vertical="center" wrapText="1" readingOrder="1"/>
    </xf>
    <xf numFmtId="0" fontId="1" fillId="0" borderId="6" xfId="0" applyFont="1" applyBorder="1" applyAlignment="1">
      <alignment horizontal="left" vertical="center" wrapText="1" readingOrder="1"/>
    </xf>
    <xf numFmtId="0" fontId="3" fillId="0" borderId="14" xfId="0" applyFont="1" applyBorder="1" applyAlignment="1">
      <alignment horizontal="left" vertical="center" wrapText="1" readingOrder="1"/>
    </xf>
    <xf numFmtId="0" fontId="3" fillId="0" borderId="9" xfId="0" applyFont="1" applyBorder="1" applyAlignment="1">
      <alignment horizontal="left" vertical="center" wrapText="1" readingOrder="1"/>
    </xf>
    <xf numFmtId="0" fontId="5" fillId="0" borderId="12" xfId="0" applyFont="1" applyBorder="1" applyAlignment="1">
      <alignment vertical="center" wrapText="1"/>
    </xf>
    <xf numFmtId="0" fontId="5" fillId="0" borderId="16" xfId="0" applyFont="1" applyBorder="1" applyAlignment="1">
      <alignment vertical="center" wrapText="1"/>
    </xf>
    <xf numFmtId="0" fontId="1" fillId="0" borderId="11" xfId="0" applyFont="1" applyBorder="1" applyAlignment="1">
      <alignment horizontal="left" vertical="center" wrapText="1" readingOrder="1"/>
    </xf>
    <xf numFmtId="0" fontId="1" fillId="0" borderId="0" xfId="0" applyFont="1" applyBorder="1" applyAlignment="1">
      <alignment horizontal="left" vertical="center" wrapText="1" readingOrder="1"/>
    </xf>
    <xf numFmtId="0" fontId="1" fillId="0" borderId="22" xfId="0" applyFont="1" applyBorder="1" applyAlignment="1">
      <alignment horizontal="left" vertical="center" wrapText="1" readingOrder="1"/>
    </xf>
    <xf numFmtId="0" fontId="1" fillId="0" borderId="23" xfId="0" applyFont="1" applyBorder="1" applyAlignment="1">
      <alignment horizontal="left" vertical="center" wrapText="1" readingOrder="1"/>
    </xf>
    <xf numFmtId="0" fontId="1" fillId="0" borderId="7" xfId="0" applyFont="1" applyBorder="1" applyAlignment="1">
      <alignment horizontal="center" vertical="center" wrapText="1" readingOrder="1"/>
    </xf>
    <xf numFmtId="0" fontId="1" fillId="0" borderId="8" xfId="0" applyFont="1" applyBorder="1" applyAlignment="1">
      <alignment horizontal="center" vertical="center" wrapText="1" readingOrder="1"/>
    </xf>
    <xf numFmtId="0" fontId="1" fillId="0" borderId="7" xfId="0" applyFont="1" applyBorder="1" applyAlignment="1">
      <alignment horizontal="left" vertical="center" wrapText="1" readingOrder="1"/>
    </xf>
    <xf numFmtId="0" fontId="1" fillId="0" borderId="8" xfId="0" applyFont="1" applyBorder="1" applyAlignment="1">
      <alignment horizontal="left" vertical="center" wrapText="1" readingOrder="1"/>
    </xf>
    <xf numFmtId="0" fontId="1" fillId="0" borderId="22" xfId="0" applyFont="1" applyBorder="1" applyAlignment="1">
      <alignment vertical="center" wrapText="1" readingOrder="1"/>
    </xf>
    <xf numFmtId="0" fontId="1" fillId="0" borderId="24" xfId="0" applyFont="1" applyBorder="1" applyAlignment="1">
      <alignment vertical="center" wrapText="1" readingOrder="1"/>
    </xf>
    <xf numFmtId="0" fontId="5" fillId="0" borderId="12" xfId="0" applyFont="1" applyBorder="1" applyAlignment="1">
      <alignment vertical="center" textRotation="255" wrapText="1"/>
    </xf>
    <xf numFmtId="0" fontId="5" fillId="0" borderId="16" xfId="0" applyFont="1" applyBorder="1" applyAlignment="1">
      <alignment vertical="center" textRotation="255" wrapText="1"/>
    </xf>
    <xf numFmtId="0" fontId="1" fillId="0" borderId="1" xfId="0" applyFont="1" applyBorder="1" applyAlignment="1">
      <alignment horizontal="left" vertical="center" wrapText="1" readingOrder="1"/>
    </xf>
    <xf numFmtId="0" fontId="1" fillId="0" borderId="10" xfId="0" applyFont="1" applyBorder="1" applyAlignment="1">
      <alignment horizontal="left" vertical="center" wrapText="1" readingOrder="1"/>
    </xf>
    <xf numFmtId="0" fontId="1" fillId="0" borderId="17" xfId="0" applyFont="1" applyBorder="1" applyAlignment="1">
      <alignment horizontal="left" vertical="center" wrapText="1" readingOrder="1"/>
    </xf>
    <xf numFmtId="0" fontId="1" fillId="0" borderId="18" xfId="0" applyFont="1" applyBorder="1" applyAlignment="1">
      <alignment horizontal="left" vertical="center" wrapText="1" readingOrder="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2"/>
  <sheetViews>
    <sheetView tabSelected="1" zoomScaleNormal="100" workbookViewId="0"/>
  </sheetViews>
  <sheetFormatPr defaultRowHeight="13.5"/>
  <cols>
    <col min="2" max="2" width="2" bestFit="1" customWidth="1"/>
    <col min="4" max="4" width="67.125" customWidth="1"/>
    <col min="5" max="5" width="9.625" style="8" customWidth="1"/>
    <col min="6" max="6" width="9.625" customWidth="1"/>
    <col min="7" max="7" width="9.625" style="8" customWidth="1"/>
    <col min="8" max="8" width="9.625" customWidth="1"/>
  </cols>
  <sheetData>
    <row r="1" spans="2:8" ht="20.25" customHeight="1">
      <c r="B1" s="2" t="s">
        <v>29</v>
      </c>
      <c r="H1" s="1" t="s">
        <v>19</v>
      </c>
    </row>
    <row r="2" spans="2:8">
      <c r="B2" s="28" t="s">
        <v>0</v>
      </c>
      <c r="C2" s="29"/>
      <c r="D2" s="29"/>
      <c r="E2" s="9" t="s">
        <v>28</v>
      </c>
      <c r="F2" s="9" t="s">
        <v>26</v>
      </c>
      <c r="G2" s="9" t="s">
        <v>3</v>
      </c>
      <c r="H2" s="3" t="s">
        <v>5</v>
      </c>
    </row>
    <row r="3" spans="2:8">
      <c r="B3" s="30"/>
      <c r="C3" s="31"/>
      <c r="D3" s="31"/>
      <c r="E3" s="10" t="s">
        <v>1</v>
      </c>
      <c r="F3" s="4" t="s">
        <v>2</v>
      </c>
      <c r="G3" s="10" t="s">
        <v>4</v>
      </c>
      <c r="H3" s="4" t="s">
        <v>6</v>
      </c>
    </row>
    <row r="4" spans="2:8" ht="21" customHeight="1">
      <c r="B4" s="32" t="s">
        <v>20</v>
      </c>
      <c r="C4" s="33"/>
      <c r="D4" s="33"/>
      <c r="E4" s="11">
        <f>12818120/1000</f>
        <v>12818.12</v>
      </c>
      <c r="F4" s="11">
        <f>16344273/1000</f>
        <v>16344.272999999999</v>
      </c>
      <c r="G4" s="22">
        <f>E4-F4</f>
        <v>-3526.1529999999984</v>
      </c>
      <c r="H4" s="26">
        <f>(E4-F4)/F4*100</f>
        <v>-21.574241937833509</v>
      </c>
    </row>
    <row r="5" spans="2:8" ht="21" customHeight="1">
      <c r="B5" s="34"/>
      <c r="C5" s="32" t="s">
        <v>23</v>
      </c>
      <c r="D5" s="33"/>
      <c r="E5" s="11">
        <f>5256683/1000</f>
        <v>5256.683</v>
      </c>
      <c r="F5" s="11">
        <f>(5498284+1386360)/1000</f>
        <v>6884.6440000000002</v>
      </c>
      <c r="G5" s="17">
        <f t="shared" ref="G5:G21" si="0">E5-F5</f>
        <v>-1627.9610000000002</v>
      </c>
      <c r="H5" s="26">
        <f t="shared" ref="H5:H21" si="1">(E5-F5)/F5*100</f>
        <v>-23.646262609947591</v>
      </c>
    </row>
    <row r="6" spans="2:8" ht="21" customHeight="1">
      <c r="B6" s="34"/>
      <c r="C6" s="14"/>
      <c r="D6" s="5" t="s">
        <v>7</v>
      </c>
      <c r="E6" s="11">
        <f>4985940/1000</f>
        <v>4985.9399999999996</v>
      </c>
      <c r="F6" s="11">
        <f>4985940/1000</f>
        <v>4985.9399999999996</v>
      </c>
      <c r="G6" s="23">
        <f t="shared" si="0"/>
        <v>0</v>
      </c>
      <c r="H6" s="26">
        <f t="shared" si="1"/>
        <v>0</v>
      </c>
    </row>
    <row r="7" spans="2:8" ht="21" customHeight="1">
      <c r="B7" s="34"/>
      <c r="C7" s="32" t="s">
        <v>8</v>
      </c>
      <c r="D7" s="33"/>
      <c r="E7" s="11">
        <f>1714861/1000</f>
        <v>1714.8610000000001</v>
      </c>
      <c r="F7" s="11">
        <f>1616733/1000</f>
        <v>1616.7329999999999</v>
      </c>
      <c r="G7" s="17">
        <f t="shared" si="0"/>
        <v>98.128000000000156</v>
      </c>
      <c r="H7" s="26">
        <f t="shared" si="1"/>
        <v>6.0695241576685914</v>
      </c>
    </row>
    <row r="8" spans="2:8" ht="21" customHeight="1">
      <c r="B8" s="34"/>
      <c r="C8" s="14"/>
      <c r="D8" s="7" t="s">
        <v>18</v>
      </c>
      <c r="E8" s="11">
        <f>1372376/1000</f>
        <v>1372.376</v>
      </c>
      <c r="F8" s="11">
        <f>1353125/1000</f>
        <v>1353.125</v>
      </c>
      <c r="G8" s="24">
        <f t="shared" si="0"/>
        <v>19.250999999999976</v>
      </c>
      <c r="H8" s="26">
        <f t="shared" si="1"/>
        <v>1.4227066974595826</v>
      </c>
    </row>
    <row r="9" spans="2:8" ht="21" customHeight="1">
      <c r="B9" s="34"/>
      <c r="C9" s="32" t="s">
        <v>24</v>
      </c>
      <c r="D9" s="33"/>
      <c r="E9" s="11">
        <f>730793/1000</f>
        <v>730.79300000000001</v>
      </c>
      <c r="F9" s="11">
        <f>(717744+1637131)/1000</f>
        <v>2354.875</v>
      </c>
      <c r="G9" s="17">
        <f t="shared" si="0"/>
        <v>-1624.0819999999999</v>
      </c>
      <c r="H9" s="26">
        <f t="shared" si="1"/>
        <v>-68.966802908859279</v>
      </c>
    </row>
    <row r="10" spans="2:8" ht="21" customHeight="1">
      <c r="B10" s="34"/>
      <c r="C10" s="36"/>
      <c r="D10" s="15" t="s">
        <v>9</v>
      </c>
      <c r="E10" s="11">
        <f>510076/1000</f>
        <v>510.07600000000002</v>
      </c>
      <c r="F10" s="11">
        <f>(510061+9602+9846)/1000</f>
        <v>529.50900000000001</v>
      </c>
      <c r="G10" s="23">
        <f t="shared" si="0"/>
        <v>-19.432999999999993</v>
      </c>
      <c r="H10" s="26">
        <f t="shared" si="1"/>
        <v>-3.6700037204277911</v>
      </c>
    </row>
    <row r="11" spans="2:8" ht="21" customHeight="1">
      <c r="B11" s="34"/>
      <c r="C11" s="37"/>
      <c r="D11" s="16" t="s">
        <v>10</v>
      </c>
      <c r="E11" s="11">
        <f>188235/1000</f>
        <v>188.23500000000001</v>
      </c>
      <c r="F11" s="11">
        <f>(188235+893000+744131)/1000</f>
        <v>1825.366</v>
      </c>
      <c r="G11" s="21">
        <f t="shared" si="0"/>
        <v>-1637.1309999999999</v>
      </c>
      <c r="H11" s="26">
        <f t="shared" si="1"/>
        <v>-89.687821510864126</v>
      </c>
    </row>
    <row r="12" spans="2:8" ht="21" customHeight="1">
      <c r="B12" s="34"/>
      <c r="C12" s="38" t="s">
        <v>11</v>
      </c>
      <c r="D12" s="39"/>
      <c r="E12" s="11">
        <f>252278/1000</f>
        <v>252.27799999999999</v>
      </c>
      <c r="F12" s="11">
        <f>294329/1000</f>
        <v>294.32900000000001</v>
      </c>
      <c r="G12" s="18">
        <f t="shared" si="0"/>
        <v>-42.051000000000016</v>
      </c>
      <c r="H12" s="26">
        <f t="shared" si="1"/>
        <v>-14.287073309120071</v>
      </c>
    </row>
    <row r="13" spans="2:8" ht="21" customHeight="1">
      <c r="B13" s="34"/>
      <c r="C13" s="40" t="s">
        <v>12</v>
      </c>
      <c r="D13" s="41"/>
      <c r="E13" s="11">
        <f>282348/1000</f>
        <v>282.34800000000001</v>
      </c>
      <c r="F13" s="11">
        <f>270932/1000</f>
        <v>270.93200000000002</v>
      </c>
      <c r="G13" s="19">
        <f t="shared" si="0"/>
        <v>11.415999999999997</v>
      </c>
      <c r="H13" s="26">
        <f t="shared" si="1"/>
        <v>4.2136034134026241</v>
      </c>
    </row>
    <row r="14" spans="2:8" ht="21" customHeight="1">
      <c r="B14" s="34"/>
      <c r="C14" s="40" t="s">
        <v>25</v>
      </c>
      <c r="D14" s="41"/>
      <c r="E14" s="11">
        <f>1343185/1000</f>
        <v>1343.1849999999999</v>
      </c>
      <c r="F14" s="11">
        <f>1314431/1000</f>
        <v>1314.431</v>
      </c>
      <c r="G14" s="19">
        <f t="shared" si="0"/>
        <v>28.753999999999905</v>
      </c>
      <c r="H14" s="26">
        <f t="shared" si="1"/>
        <v>2.1875625270554258</v>
      </c>
    </row>
    <row r="15" spans="2:8" ht="21" customHeight="1">
      <c r="B15" s="34"/>
      <c r="C15" s="44" t="s">
        <v>27</v>
      </c>
      <c r="D15" s="45"/>
      <c r="E15" s="11">
        <f>459622/1000</f>
        <v>459.62200000000001</v>
      </c>
      <c r="F15" s="11">
        <f>864288/1000</f>
        <v>864.28800000000001</v>
      </c>
      <c r="G15" s="20">
        <f t="shared" si="0"/>
        <v>-404.666</v>
      </c>
      <c r="H15" s="26">
        <f t="shared" si="1"/>
        <v>-46.82073568069903</v>
      </c>
    </row>
    <row r="16" spans="2:8" ht="21" customHeight="1">
      <c r="B16" s="35"/>
      <c r="C16" s="46" t="s">
        <v>22</v>
      </c>
      <c r="D16" s="47"/>
      <c r="E16" s="12">
        <f>577413/1000</f>
        <v>577.41300000000001</v>
      </c>
      <c r="F16" s="12">
        <f>580233/1000</f>
        <v>580.23299999999995</v>
      </c>
      <c r="G16" s="20">
        <f t="shared" si="0"/>
        <v>-2.8199999999999363</v>
      </c>
      <c r="H16" s="26">
        <f t="shared" si="1"/>
        <v>-0.48601165393901014</v>
      </c>
    </row>
    <row r="17" spans="2:8" ht="21" customHeight="1">
      <c r="B17" s="38" t="s">
        <v>13</v>
      </c>
      <c r="C17" s="39"/>
      <c r="D17" s="39"/>
      <c r="E17" s="11">
        <f>(48400+89414+62526+27839)/1000</f>
        <v>228.179</v>
      </c>
      <c r="F17" s="11">
        <f>(316981+89714+280416+98430)/1000</f>
        <v>785.54100000000005</v>
      </c>
      <c r="G17" s="25">
        <f t="shared" si="0"/>
        <v>-557.36200000000008</v>
      </c>
      <c r="H17" s="26">
        <f t="shared" si="1"/>
        <v>-70.952630098238032</v>
      </c>
    </row>
    <row r="18" spans="2:8" ht="21" customHeight="1">
      <c r="B18" s="48"/>
      <c r="C18" s="50" t="s">
        <v>14</v>
      </c>
      <c r="D18" s="51"/>
      <c r="E18" s="11">
        <f>(62526+27839)/1000</f>
        <v>90.364999999999995</v>
      </c>
      <c r="F18" s="11">
        <f>(316981+89714)/1000</f>
        <v>406.69499999999999</v>
      </c>
      <c r="G18" s="23">
        <f t="shared" si="0"/>
        <v>-316.33</v>
      </c>
      <c r="H18" s="26">
        <f t="shared" si="1"/>
        <v>-77.780646430371647</v>
      </c>
    </row>
    <row r="19" spans="2:8" ht="21" customHeight="1">
      <c r="B19" s="48"/>
      <c r="C19" s="50" t="s">
        <v>15</v>
      </c>
      <c r="D19" s="51"/>
      <c r="E19" s="11">
        <f>89414/1000</f>
        <v>89.414000000000001</v>
      </c>
      <c r="F19" s="11">
        <f>280416/1000</f>
        <v>280.416</v>
      </c>
      <c r="G19" s="23">
        <f t="shared" si="0"/>
        <v>-191.00200000000001</v>
      </c>
      <c r="H19" s="26">
        <f t="shared" si="1"/>
        <v>-68.113802350793108</v>
      </c>
    </row>
    <row r="20" spans="2:8" ht="21" customHeight="1">
      <c r="B20" s="49"/>
      <c r="C20" s="52" t="s">
        <v>16</v>
      </c>
      <c r="D20" s="53"/>
      <c r="E20" s="12">
        <f>48400/1000</f>
        <v>48.4</v>
      </c>
      <c r="F20" s="12">
        <f>98430/1000</f>
        <v>98.43</v>
      </c>
      <c r="G20" s="21">
        <f t="shared" si="0"/>
        <v>-50.030000000000008</v>
      </c>
      <c r="H20" s="27">
        <f t="shared" si="1"/>
        <v>-50.827999593619836</v>
      </c>
    </row>
    <row r="21" spans="2:8" ht="21" customHeight="1">
      <c r="B21" s="42" t="s">
        <v>17</v>
      </c>
      <c r="C21" s="43"/>
      <c r="D21" s="43"/>
      <c r="E21" s="13">
        <f>E4+E17</f>
        <v>13046.299000000001</v>
      </c>
      <c r="F21" s="6">
        <f>F4+F17</f>
        <v>17129.813999999998</v>
      </c>
      <c r="G21" s="21">
        <f t="shared" si="0"/>
        <v>-4083.5149999999976</v>
      </c>
      <c r="H21" s="27">
        <f t="shared" si="1"/>
        <v>-23.838641797278115</v>
      </c>
    </row>
    <row r="22" spans="2:8">
      <c r="C22" t="s">
        <v>21</v>
      </c>
    </row>
  </sheetData>
  <mergeCells count="18">
    <mergeCell ref="B21:D21"/>
    <mergeCell ref="C15:D15"/>
    <mergeCell ref="C16:D16"/>
    <mergeCell ref="B17:D17"/>
    <mergeCell ref="B18:B20"/>
    <mergeCell ref="C18:D18"/>
    <mergeCell ref="C19:D19"/>
    <mergeCell ref="C20:D20"/>
    <mergeCell ref="B2:D3"/>
    <mergeCell ref="B4:D4"/>
    <mergeCell ref="B5:B16"/>
    <mergeCell ref="C5:D5"/>
    <mergeCell ref="C7:D7"/>
    <mergeCell ref="C9:D9"/>
    <mergeCell ref="C10:C11"/>
    <mergeCell ref="C12:D12"/>
    <mergeCell ref="C13:D13"/>
    <mergeCell ref="C14:D14"/>
  </mergeCells>
  <phoneticPr fontId="4"/>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資料2-1-14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野上　伊織(011018)</dc:creator>
  <cp:lastModifiedBy>Prepress Production Dept.</cp:lastModifiedBy>
  <cp:lastPrinted>2021-08-19T02:50:59Z</cp:lastPrinted>
  <dcterms:created xsi:type="dcterms:W3CDTF">2019-01-23T00:47:32Z</dcterms:created>
  <dcterms:modified xsi:type="dcterms:W3CDTF">2022-02-22T05:46:45Z</dcterms:modified>
</cp:coreProperties>
</file>