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41V\WinDTP\929099_★消防2022★令和4年版消防白書DTP作業※BUなし※\HTML\★バックデータ作成\CSV-EXCEL作成\01_excel\03_正規化処理済（完成）\"/>
    </mc:Choice>
  </mc:AlternateContent>
  <bookViews>
    <workbookView xWindow="120" yWindow="315" windowWidth="14955" windowHeight="8325" tabRatio="878"/>
  </bookViews>
  <sheets>
    <sheet name="資料1-1-63_1" sheetId="35" r:id="rId1"/>
    <sheet name="資料1-1-63_2" sheetId="39" r:id="rId2"/>
  </sheets>
  <externalReferences>
    <externalReference r:id="rId3"/>
  </externalReferences>
  <definedNames>
    <definedName name="_xlnm._FilterDatabase" localSheetId="1" hidden="1">'資料1-1-63_2'!$A$3:$BO$686</definedName>
  </definedNames>
  <calcPr calcId="191029"/>
</workbook>
</file>

<file path=xl/calcChain.xml><?xml version="1.0" encoding="utf-8"?>
<calcChain xmlns="http://schemas.openxmlformats.org/spreadsheetml/2006/main">
  <c r="BN13" i="39" l="1"/>
  <c r="N687" i="39"/>
  <c r="N688" i="39"/>
  <c r="N689" i="39"/>
  <c r="N690" i="39"/>
  <c r="N691" i="39"/>
  <c r="N692" i="39"/>
  <c r="N693" i="39"/>
  <c r="N694" i="39"/>
  <c r="N695" i="39"/>
  <c r="N696" i="39"/>
  <c r="N697" i="39"/>
  <c r="N698" i="39"/>
  <c r="N699" i="39"/>
  <c r="N700" i="39"/>
  <c r="N701" i="39"/>
  <c r="N702" i="39"/>
  <c r="N703" i="39"/>
  <c r="N704" i="39"/>
  <c r="N705" i="39"/>
  <c r="N706" i="39"/>
  <c r="N707" i="39"/>
  <c r="N708" i="39"/>
  <c r="N709" i="39"/>
  <c r="N710" i="39"/>
  <c r="N711" i="39"/>
  <c r="N712" i="39"/>
  <c r="N713" i="39"/>
  <c r="N714" i="39"/>
  <c r="N715" i="39"/>
  <c r="N716" i="39"/>
  <c r="N717" i="39"/>
  <c r="N718" i="39"/>
  <c r="N719" i="39"/>
  <c r="N720" i="39"/>
  <c r="N721" i="39"/>
  <c r="N686" i="39"/>
  <c r="N685" i="39"/>
  <c r="N684" i="39"/>
  <c r="N683" i="39"/>
  <c r="N682" i="39"/>
  <c r="N681" i="39"/>
  <c r="N680" i="39"/>
  <c r="N679" i="39"/>
  <c r="N678" i="39"/>
  <c r="N677" i="39"/>
  <c r="N676" i="39"/>
  <c r="N675" i="39"/>
  <c r="N674" i="39"/>
  <c r="N673" i="39"/>
  <c r="N672" i="39"/>
  <c r="N671" i="39"/>
  <c r="N670" i="39"/>
  <c r="N669" i="39"/>
  <c r="N668" i="39"/>
  <c r="N667" i="39"/>
  <c r="N666" i="39"/>
  <c r="N665" i="39"/>
  <c r="N664" i="39"/>
  <c r="N663" i="39"/>
  <c r="N662" i="39"/>
  <c r="N661" i="39"/>
  <c r="N660" i="39"/>
  <c r="N659" i="39"/>
  <c r="N658" i="39"/>
  <c r="N657" i="39"/>
  <c r="N656" i="39"/>
  <c r="N655" i="39"/>
  <c r="N654" i="39"/>
  <c r="N653" i="39"/>
  <c r="N652" i="39"/>
  <c r="N651" i="39"/>
  <c r="N650" i="39"/>
  <c r="N649" i="39"/>
  <c r="N648" i="39"/>
  <c r="N647" i="39"/>
  <c r="N646" i="39"/>
  <c r="N645" i="39"/>
  <c r="N644" i="39"/>
  <c r="N643" i="39"/>
  <c r="N642" i="39"/>
  <c r="N641" i="39"/>
  <c r="N640" i="39"/>
  <c r="N639" i="39"/>
  <c r="N638" i="39"/>
  <c r="N637" i="39"/>
  <c r="N636" i="39"/>
  <c r="N635" i="39"/>
  <c r="N634" i="39"/>
  <c r="N633" i="39"/>
  <c r="N632" i="39"/>
  <c r="N631" i="39"/>
  <c r="N630" i="39"/>
  <c r="N629" i="39"/>
  <c r="N628" i="39"/>
  <c r="N627" i="39"/>
  <c r="N626" i="39"/>
  <c r="N625" i="39"/>
  <c r="N624" i="39"/>
  <c r="N623" i="39"/>
  <c r="N622" i="39"/>
  <c r="N621" i="39"/>
  <c r="N620" i="39"/>
  <c r="N619" i="39"/>
  <c r="N618" i="39"/>
  <c r="N617" i="39"/>
  <c r="N616" i="39"/>
  <c r="N615" i="39"/>
  <c r="AS96" i="39"/>
  <c r="N614" i="39"/>
  <c r="N613" i="39"/>
  <c r="N612" i="39"/>
  <c r="N611" i="39"/>
  <c r="N610" i="39"/>
  <c r="N609" i="39"/>
  <c r="N608" i="39"/>
  <c r="N607" i="39"/>
  <c r="N606" i="39"/>
  <c r="N605" i="39"/>
  <c r="N604" i="39"/>
  <c r="N603" i="39"/>
  <c r="N602" i="39"/>
  <c r="N601" i="39"/>
  <c r="N600" i="39"/>
  <c r="N599" i="39"/>
  <c r="N598" i="39"/>
  <c r="N597" i="39"/>
  <c r="N596" i="39"/>
  <c r="N595" i="39"/>
  <c r="N594" i="39"/>
  <c r="N593" i="39"/>
  <c r="N592" i="39"/>
  <c r="N591" i="39"/>
  <c r="N590" i="39"/>
  <c r="N589" i="39"/>
  <c r="N588" i="39"/>
  <c r="N587" i="39"/>
  <c r="N586" i="39"/>
  <c r="N585" i="39"/>
  <c r="N584" i="39"/>
  <c r="N583" i="39"/>
  <c r="N582" i="39"/>
  <c r="N581" i="39"/>
  <c r="N580" i="39"/>
  <c r="N579" i="39"/>
  <c r="N578" i="39"/>
  <c r="N577" i="39"/>
  <c r="N576" i="39"/>
  <c r="N575" i="39"/>
  <c r="N574" i="39"/>
  <c r="N573" i="39"/>
  <c r="N572" i="39"/>
  <c r="N571" i="39"/>
  <c r="N570" i="39"/>
  <c r="N569" i="39"/>
  <c r="N568" i="39"/>
  <c r="N567" i="39"/>
  <c r="N566" i="39"/>
  <c r="N565" i="39"/>
  <c r="N564" i="39"/>
  <c r="N563" i="39"/>
  <c r="N562" i="39"/>
  <c r="N561" i="39"/>
  <c r="N560" i="39"/>
  <c r="N559" i="39"/>
  <c r="N558" i="39"/>
  <c r="N557" i="39"/>
  <c r="N556" i="39"/>
  <c r="N555" i="39"/>
  <c r="N554" i="39"/>
  <c r="N553" i="39"/>
  <c r="N552" i="39"/>
  <c r="N551" i="39"/>
  <c r="N550" i="39"/>
  <c r="N549" i="39"/>
  <c r="N548" i="39"/>
  <c r="N547" i="39"/>
  <c r="N546" i="39"/>
  <c r="N545" i="39"/>
  <c r="N544" i="39"/>
  <c r="N543" i="39"/>
  <c r="N542" i="39"/>
  <c r="N541" i="39"/>
  <c r="N540" i="39"/>
  <c r="N539" i="39"/>
  <c r="N538" i="39"/>
  <c r="N537" i="39"/>
  <c r="N536" i="39"/>
  <c r="N535" i="39"/>
  <c r="N534" i="39"/>
  <c r="N533" i="39"/>
  <c r="N532" i="39"/>
  <c r="N531" i="39"/>
  <c r="N530" i="39"/>
  <c r="N529" i="39"/>
  <c r="N528" i="39"/>
  <c r="N527" i="39"/>
  <c r="N526" i="39"/>
  <c r="N525" i="39"/>
  <c r="N524" i="39"/>
  <c r="N523" i="39"/>
  <c r="N522" i="39"/>
  <c r="N521" i="39"/>
  <c r="N520" i="39"/>
  <c r="N519" i="39"/>
  <c r="N518" i="39"/>
  <c r="N517" i="39"/>
  <c r="N516" i="39"/>
  <c r="N515" i="39"/>
  <c r="N514" i="39"/>
  <c r="N513" i="39"/>
  <c r="N512" i="39"/>
  <c r="N511" i="39"/>
  <c r="N510" i="39"/>
  <c r="N509" i="39"/>
  <c r="N508" i="39"/>
  <c r="N507" i="39"/>
  <c r="N506" i="39"/>
  <c r="N505" i="39"/>
  <c r="N504" i="39"/>
  <c r="N503" i="39"/>
  <c r="N502" i="39"/>
  <c r="N501" i="39"/>
  <c r="N500" i="39"/>
  <c r="N499" i="39"/>
  <c r="N498" i="39"/>
  <c r="N497" i="39"/>
  <c r="N496" i="39"/>
  <c r="N495" i="39"/>
  <c r="N494" i="39"/>
  <c r="N493" i="39"/>
  <c r="N492" i="39"/>
  <c r="N491" i="39"/>
  <c r="N490" i="39"/>
  <c r="N489" i="39"/>
  <c r="N488" i="39"/>
  <c r="N487" i="39"/>
  <c r="N486" i="39"/>
  <c r="N485" i="39"/>
  <c r="N484" i="39"/>
  <c r="N483" i="39"/>
  <c r="N482" i="39"/>
  <c r="N481" i="39"/>
  <c r="N480" i="39"/>
  <c r="N479" i="39"/>
  <c r="N478" i="39"/>
  <c r="N477" i="39"/>
  <c r="N476" i="39"/>
  <c r="N475" i="39"/>
  <c r="N474" i="39"/>
  <c r="N473" i="39"/>
  <c r="N472" i="39"/>
  <c r="N471" i="39"/>
  <c r="N470" i="39"/>
  <c r="N469" i="39"/>
  <c r="N468" i="39"/>
  <c r="N467" i="39"/>
  <c r="N466" i="39"/>
  <c r="N465" i="39"/>
  <c r="N464" i="39"/>
  <c r="N463" i="39"/>
  <c r="N462" i="39"/>
  <c r="N461" i="39"/>
  <c r="N460" i="39"/>
  <c r="N459" i="39"/>
  <c r="N458" i="39"/>
  <c r="N457" i="39"/>
  <c r="N456" i="39"/>
  <c r="N455" i="39"/>
  <c r="N454" i="39"/>
  <c r="N453" i="39"/>
  <c r="N452" i="39"/>
  <c r="N451" i="39"/>
  <c r="N450" i="39"/>
  <c r="N449" i="39"/>
  <c r="N448" i="39"/>
  <c r="N447" i="39"/>
  <c r="N446" i="39"/>
  <c r="N445" i="39"/>
  <c r="N444" i="39"/>
  <c r="N443" i="39"/>
  <c r="N442" i="39"/>
  <c r="N441" i="39"/>
  <c r="N440" i="39"/>
  <c r="N439" i="39"/>
  <c r="N438" i="39"/>
  <c r="N437" i="39"/>
  <c r="N436" i="39"/>
  <c r="N435" i="39"/>
  <c r="N434" i="39"/>
  <c r="N433" i="39"/>
  <c r="N432" i="39"/>
  <c r="N431" i="39"/>
  <c r="N430" i="39"/>
  <c r="N429" i="39"/>
  <c r="N428" i="39"/>
  <c r="N427" i="39"/>
  <c r="N426" i="39"/>
  <c r="N425" i="39"/>
  <c r="N424" i="39"/>
  <c r="N423" i="39"/>
  <c r="N422" i="39"/>
  <c r="N421" i="39"/>
  <c r="N420" i="39"/>
  <c r="N419" i="39"/>
  <c r="N418" i="39"/>
  <c r="N417" i="39"/>
  <c r="N416" i="39"/>
  <c r="N415" i="39"/>
  <c r="N414" i="39"/>
  <c r="N413" i="39"/>
  <c r="N412" i="39"/>
  <c r="N411" i="39"/>
  <c r="N410" i="39"/>
  <c r="N409" i="39"/>
  <c r="N408" i="39"/>
  <c r="N407" i="39"/>
  <c r="N406" i="39"/>
  <c r="N405" i="39"/>
  <c r="N404" i="39"/>
  <c r="N403" i="39"/>
  <c r="N402" i="39"/>
  <c r="N401" i="39"/>
  <c r="N400" i="39"/>
  <c r="N399" i="39"/>
  <c r="N398" i="39"/>
  <c r="N397" i="39"/>
  <c r="N396" i="39"/>
  <c r="N395" i="39"/>
  <c r="N394" i="39"/>
  <c r="N393" i="39"/>
  <c r="N392" i="39"/>
  <c r="N391" i="39"/>
  <c r="N390" i="39"/>
  <c r="N389" i="39"/>
  <c r="N388" i="39"/>
  <c r="N387" i="39"/>
  <c r="N386" i="39"/>
  <c r="N385" i="39"/>
  <c r="N384" i="39"/>
  <c r="N383" i="39"/>
  <c r="N382" i="39"/>
  <c r="N381" i="39"/>
  <c r="N380" i="39"/>
  <c r="N379" i="39"/>
  <c r="N378" i="39"/>
  <c r="N377" i="39"/>
  <c r="N376" i="39"/>
  <c r="N375" i="39"/>
  <c r="N374" i="39"/>
  <c r="N373" i="39"/>
  <c r="N372" i="39"/>
  <c r="N371" i="39"/>
  <c r="N370" i="39"/>
  <c r="N369" i="39"/>
  <c r="N368" i="39"/>
  <c r="N367" i="39"/>
  <c r="N366" i="39"/>
  <c r="N365" i="39"/>
  <c r="N364" i="39"/>
  <c r="N363" i="39"/>
  <c r="N362" i="39"/>
  <c r="N361" i="39"/>
  <c r="N360" i="39"/>
  <c r="N359" i="39"/>
  <c r="N358" i="39"/>
  <c r="N357" i="39"/>
  <c r="N356" i="39"/>
  <c r="N355" i="39"/>
  <c r="N354" i="39"/>
  <c r="N353" i="39"/>
  <c r="N352" i="39"/>
  <c r="N351" i="39"/>
  <c r="N350" i="39"/>
  <c r="N349" i="39"/>
  <c r="N348" i="39"/>
  <c r="N347" i="39"/>
  <c r="N346" i="39"/>
  <c r="N345" i="39"/>
  <c r="N344" i="39"/>
  <c r="N343" i="39"/>
  <c r="N342" i="39"/>
  <c r="N341" i="39"/>
  <c r="N340" i="39"/>
  <c r="N339" i="39"/>
  <c r="N338" i="39"/>
  <c r="N337" i="39"/>
  <c r="N336" i="39"/>
  <c r="N335" i="39"/>
  <c r="N334" i="39"/>
  <c r="N333" i="39"/>
  <c r="N332" i="39"/>
  <c r="N331" i="39"/>
  <c r="N330" i="39"/>
  <c r="N329" i="39"/>
  <c r="N328" i="39"/>
  <c r="N327" i="39"/>
  <c r="N326" i="39"/>
  <c r="N325" i="39"/>
  <c r="N324" i="39"/>
  <c r="N323" i="39"/>
  <c r="N322" i="39"/>
  <c r="N321" i="39"/>
  <c r="N320" i="39"/>
  <c r="N319" i="39"/>
  <c r="N318" i="39"/>
  <c r="N317" i="39"/>
  <c r="N316" i="39"/>
  <c r="N315" i="39"/>
  <c r="N314" i="39"/>
  <c r="N313" i="39"/>
  <c r="N312" i="39"/>
  <c r="N311" i="39"/>
  <c r="N310" i="39"/>
  <c r="N309" i="39"/>
  <c r="N308" i="39"/>
  <c r="N307" i="39"/>
  <c r="N306" i="39"/>
  <c r="N305" i="39"/>
  <c r="N304" i="39"/>
  <c r="N303" i="39"/>
  <c r="N302" i="39"/>
  <c r="N301" i="39"/>
  <c r="N300" i="39"/>
  <c r="N299" i="39"/>
  <c r="N298" i="39"/>
  <c r="N297" i="39"/>
  <c r="N296" i="39"/>
  <c r="N295" i="39"/>
  <c r="N294" i="39"/>
  <c r="N293" i="39"/>
  <c r="N292" i="39"/>
  <c r="N291" i="39"/>
  <c r="N290" i="39"/>
  <c r="N289" i="39"/>
  <c r="N288" i="39"/>
  <c r="N287" i="39"/>
  <c r="N286" i="39"/>
  <c r="N285" i="39"/>
  <c r="N284" i="39"/>
  <c r="N283" i="39"/>
  <c r="N282" i="39"/>
  <c r="N281" i="39"/>
  <c r="N280" i="39"/>
  <c r="N279" i="39"/>
  <c r="N278" i="39"/>
  <c r="N277" i="39"/>
  <c r="N276" i="39"/>
  <c r="N275" i="39"/>
  <c r="N274" i="39"/>
  <c r="N273" i="39"/>
  <c r="N272" i="39"/>
  <c r="N271" i="39"/>
  <c r="N270" i="39"/>
  <c r="N269" i="39"/>
  <c r="N268" i="39"/>
  <c r="N267" i="39"/>
  <c r="N266" i="39"/>
  <c r="N265" i="39"/>
  <c r="N264" i="39"/>
  <c r="N263" i="39"/>
  <c r="N262" i="39"/>
  <c r="N261" i="39"/>
  <c r="N260" i="39"/>
  <c r="N259" i="39"/>
  <c r="N258" i="39"/>
  <c r="N257" i="39"/>
  <c r="N256" i="39"/>
  <c r="N255" i="39"/>
  <c r="N254" i="39"/>
  <c r="N253" i="39"/>
  <c r="N252" i="39"/>
  <c r="N251" i="39"/>
  <c r="N250" i="39"/>
  <c r="N249" i="39"/>
  <c r="N248" i="39"/>
  <c r="N247" i="39"/>
  <c r="N246" i="39"/>
  <c r="N245" i="39"/>
  <c r="N244" i="39"/>
  <c r="N243" i="39"/>
  <c r="N242" i="39"/>
  <c r="N241" i="39"/>
  <c r="N240" i="39"/>
  <c r="N239" i="39"/>
  <c r="BC91" i="39"/>
  <c r="N238" i="39"/>
  <c r="N237" i="39"/>
  <c r="N236" i="39"/>
  <c r="N235" i="39"/>
  <c r="N234" i="39"/>
  <c r="N233" i="39"/>
  <c r="N232" i="39"/>
  <c r="N231" i="39"/>
  <c r="N230" i="39"/>
  <c r="N229" i="39"/>
  <c r="N228" i="39"/>
  <c r="N227" i="39"/>
  <c r="N226" i="39"/>
  <c r="N225" i="39"/>
  <c r="N224" i="39"/>
  <c r="N223" i="39"/>
  <c r="N222" i="39"/>
  <c r="N221" i="39"/>
  <c r="N220" i="39"/>
  <c r="N219" i="39"/>
  <c r="N218" i="39"/>
  <c r="N217" i="39"/>
  <c r="N216" i="39"/>
  <c r="N215" i="39"/>
  <c r="N214" i="39"/>
  <c r="N213" i="39"/>
  <c r="N212" i="39"/>
  <c r="N211" i="39"/>
  <c r="N210" i="39"/>
  <c r="N209" i="39"/>
  <c r="N208" i="39"/>
  <c r="N207" i="39"/>
  <c r="N206" i="39"/>
  <c r="N205" i="39"/>
  <c r="N204" i="39"/>
  <c r="N203" i="39"/>
  <c r="N202" i="39"/>
  <c r="N201" i="39"/>
  <c r="N200" i="39"/>
  <c r="N199" i="39"/>
  <c r="N198" i="39"/>
  <c r="N197" i="39"/>
  <c r="N196" i="39"/>
  <c r="N195" i="39"/>
  <c r="N194" i="39"/>
  <c r="N193" i="39"/>
  <c r="N192" i="39"/>
  <c r="N191" i="39"/>
  <c r="N190" i="39"/>
  <c r="N189" i="39"/>
  <c r="N188" i="39"/>
  <c r="N187" i="39"/>
  <c r="N186" i="39"/>
  <c r="N185" i="39"/>
  <c r="N184" i="39"/>
  <c r="N183" i="39"/>
  <c r="N182" i="39"/>
  <c r="N181" i="39"/>
  <c r="N180" i="39"/>
  <c r="N179" i="39"/>
  <c r="N178" i="39"/>
  <c r="N177" i="39"/>
  <c r="N176" i="39"/>
  <c r="N175" i="39"/>
  <c r="N174" i="39"/>
  <c r="N173" i="39"/>
  <c r="N172" i="39"/>
  <c r="N171" i="39"/>
  <c r="N170" i="39"/>
  <c r="N169" i="39"/>
  <c r="N168" i="39"/>
  <c r="N167" i="39"/>
  <c r="N166" i="39"/>
  <c r="N165" i="39"/>
  <c r="N164" i="39"/>
  <c r="N163" i="39"/>
  <c r="N162" i="39"/>
  <c r="N161" i="39"/>
  <c r="N160" i="39"/>
  <c r="N159" i="39"/>
  <c r="AA93" i="39"/>
  <c r="F30" i="35"/>
  <c r="N158" i="39"/>
  <c r="N157" i="39"/>
  <c r="N156" i="39"/>
  <c r="N155" i="39"/>
  <c r="N154" i="39"/>
  <c r="N153" i="39"/>
  <c r="N152" i="39"/>
  <c r="N151" i="39"/>
  <c r="N150" i="39"/>
  <c r="N149" i="39"/>
  <c r="N148" i="39"/>
  <c r="N147" i="39"/>
  <c r="N146" i="39"/>
  <c r="N145" i="39"/>
  <c r="N144" i="39"/>
  <c r="N143" i="39"/>
  <c r="N142" i="39"/>
  <c r="N141" i="39"/>
  <c r="N140" i="39"/>
  <c r="N139" i="39"/>
  <c r="N138" i="39"/>
  <c r="N137" i="39"/>
  <c r="N136" i="39"/>
  <c r="N135" i="39"/>
  <c r="N134" i="39"/>
  <c r="N133" i="39"/>
  <c r="N132" i="39"/>
  <c r="N131" i="39"/>
  <c r="N130" i="39"/>
  <c r="N129" i="39"/>
  <c r="N128" i="39"/>
  <c r="N127" i="39"/>
  <c r="N126" i="39"/>
  <c r="N125" i="39"/>
  <c r="N124" i="39"/>
  <c r="N123" i="39"/>
  <c r="N122" i="39"/>
  <c r="N121" i="39"/>
  <c r="N120" i="39"/>
  <c r="N119" i="39"/>
  <c r="N118" i="39"/>
  <c r="N117" i="39"/>
  <c r="N116" i="39"/>
  <c r="N115" i="39"/>
  <c r="N114" i="39"/>
  <c r="N113" i="39"/>
  <c r="N112" i="39"/>
  <c r="N111" i="39"/>
  <c r="N110" i="39"/>
  <c r="N109" i="39"/>
  <c r="N108" i="39"/>
  <c r="N107" i="39"/>
  <c r="N106" i="39"/>
  <c r="N105" i="39"/>
  <c r="Z91" i="39"/>
  <c r="N104" i="39"/>
  <c r="N103" i="39"/>
  <c r="AD90" i="39"/>
  <c r="I53" i="35"/>
  <c r="N102" i="39"/>
  <c r="N101" i="39"/>
  <c r="N100" i="39"/>
  <c r="N99" i="39"/>
  <c r="N98" i="39"/>
  <c r="N97" i="39"/>
  <c r="AD91" i="39"/>
  <c r="N96" i="39"/>
  <c r="N95" i="39"/>
  <c r="N94" i="39"/>
  <c r="N93" i="39"/>
  <c r="N92" i="39"/>
  <c r="N91" i="39"/>
  <c r="N90" i="39"/>
  <c r="N89" i="39"/>
  <c r="N88" i="39"/>
  <c r="N87" i="39"/>
  <c r="N86" i="39"/>
  <c r="N85" i="39"/>
  <c r="N84" i="39"/>
  <c r="N83" i="39"/>
  <c r="N82" i="39"/>
  <c r="N81" i="39"/>
  <c r="N80" i="39"/>
  <c r="N79" i="39"/>
  <c r="N78" i="39"/>
  <c r="N77" i="39"/>
  <c r="N76" i="39"/>
  <c r="N75" i="39"/>
  <c r="N74" i="39"/>
  <c r="N73" i="39"/>
  <c r="N72" i="39"/>
  <c r="N71" i="39"/>
  <c r="N70" i="39"/>
  <c r="N69" i="39"/>
  <c r="N68" i="39"/>
  <c r="N67" i="39"/>
  <c r="N66" i="39"/>
  <c r="N65" i="39"/>
  <c r="N64" i="39"/>
  <c r="N63" i="39"/>
  <c r="N62" i="39"/>
  <c r="N61" i="39"/>
  <c r="N60" i="39"/>
  <c r="N59" i="39"/>
  <c r="N58" i="39"/>
  <c r="N57" i="39"/>
  <c r="N56" i="39"/>
  <c r="N55" i="39"/>
  <c r="N54" i="39"/>
  <c r="N53" i="39"/>
  <c r="N52" i="39"/>
  <c r="N51" i="39"/>
  <c r="N50" i="39"/>
  <c r="N49" i="39"/>
  <c r="N48" i="39"/>
  <c r="N47" i="39"/>
  <c r="N46" i="39"/>
  <c r="N45" i="39"/>
  <c r="N44" i="39"/>
  <c r="N43" i="39"/>
  <c r="N42" i="39"/>
  <c r="N41" i="39"/>
  <c r="N40" i="39"/>
  <c r="N39" i="39"/>
  <c r="BA90" i="39"/>
  <c r="N38" i="39"/>
  <c r="N37" i="39"/>
  <c r="N36" i="39"/>
  <c r="N35" i="39"/>
  <c r="N34" i="39"/>
  <c r="N33" i="39"/>
  <c r="N32" i="39"/>
  <c r="N31" i="39"/>
  <c r="N30" i="39"/>
  <c r="N29" i="39"/>
  <c r="N28" i="39"/>
  <c r="N27" i="39"/>
  <c r="N26" i="39"/>
  <c r="N25" i="39"/>
  <c r="N24" i="39"/>
  <c r="N23" i="39"/>
  <c r="N22" i="39"/>
  <c r="N21" i="39"/>
  <c r="N20" i="39"/>
  <c r="N19" i="39"/>
  <c r="N18" i="39"/>
  <c r="N17" i="39"/>
  <c r="N16" i="39"/>
  <c r="N15" i="39"/>
  <c r="N14" i="39"/>
  <c r="N13" i="39"/>
  <c r="N12" i="39"/>
  <c r="N11" i="39"/>
  <c r="N10" i="39"/>
  <c r="N9" i="39"/>
  <c r="N8" i="39"/>
  <c r="N7" i="39"/>
  <c r="N6" i="39"/>
  <c r="N5" i="39"/>
  <c r="N4" i="39"/>
  <c r="F4" i="39"/>
  <c r="F687" i="39"/>
  <c r="F688" i="39"/>
  <c r="F689" i="39"/>
  <c r="F690" i="39"/>
  <c r="F691" i="39"/>
  <c r="F692" i="39"/>
  <c r="F693" i="39"/>
  <c r="F694" i="39"/>
  <c r="F695" i="39"/>
  <c r="F696" i="39"/>
  <c r="F697" i="39"/>
  <c r="F698" i="39"/>
  <c r="F699" i="39"/>
  <c r="F700" i="39"/>
  <c r="F701" i="39"/>
  <c r="F702" i="39"/>
  <c r="F703" i="39"/>
  <c r="F704" i="39"/>
  <c r="F705" i="39"/>
  <c r="F706" i="39"/>
  <c r="F707" i="39"/>
  <c r="F708" i="39"/>
  <c r="F709" i="39"/>
  <c r="F710" i="39"/>
  <c r="F711" i="39"/>
  <c r="F712" i="39"/>
  <c r="F713" i="39"/>
  <c r="F714" i="39"/>
  <c r="F715" i="39"/>
  <c r="F716" i="39"/>
  <c r="F717" i="39"/>
  <c r="F718" i="39"/>
  <c r="F719" i="39"/>
  <c r="F720" i="39"/>
  <c r="F721" i="39"/>
  <c r="I4" i="39"/>
  <c r="F5" i="39"/>
  <c r="I5" i="39"/>
  <c r="F6" i="39"/>
  <c r="I6" i="39"/>
  <c r="F7" i="39"/>
  <c r="I7" i="39"/>
  <c r="F8" i="39"/>
  <c r="I8" i="39"/>
  <c r="F9" i="39"/>
  <c r="I9" i="39"/>
  <c r="F10" i="39"/>
  <c r="I10" i="39"/>
  <c r="F11" i="39"/>
  <c r="I11" i="39"/>
  <c r="F12" i="39"/>
  <c r="I12" i="39"/>
  <c r="F13" i="39"/>
  <c r="I13" i="39"/>
  <c r="F14" i="39"/>
  <c r="I14" i="39"/>
  <c r="F15" i="39"/>
  <c r="I15" i="39"/>
  <c r="F16" i="39"/>
  <c r="I16" i="39"/>
  <c r="F17" i="39"/>
  <c r="I17" i="39"/>
  <c r="F18" i="39"/>
  <c r="I18" i="39"/>
  <c r="F19" i="39"/>
  <c r="I19" i="39"/>
  <c r="F20" i="39"/>
  <c r="I20" i="39"/>
  <c r="F21" i="39"/>
  <c r="I21" i="39"/>
  <c r="F22" i="39"/>
  <c r="I22" i="39"/>
  <c r="F23" i="39"/>
  <c r="I23" i="39"/>
  <c r="F24" i="39"/>
  <c r="I24" i="39"/>
  <c r="F25" i="39"/>
  <c r="I25" i="39"/>
  <c r="F26" i="39"/>
  <c r="I26" i="39"/>
  <c r="F27" i="39"/>
  <c r="I27" i="39"/>
  <c r="F28" i="39"/>
  <c r="I28" i="39"/>
  <c r="F29" i="39"/>
  <c r="I29" i="39"/>
  <c r="F30" i="39"/>
  <c r="I30" i="39"/>
  <c r="F31" i="39"/>
  <c r="I31" i="39"/>
  <c r="F32" i="39"/>
  <c r="I32" i="39"/>
  <c r="F33" i="39"/>
  <c r="I33" i="39"/>
  <c r="F34" i="39"/>
  <c r="I34" i="39"/>
  <c r="F35" i="39"/>
  <c r="I35" i="39"/>
  <c r="F36" i="39"/>
  <c r="I36" i="39"/>
  <c r="F37" i="39"/>
  <c r="I37" i="39"/>
  <c r="F38" i="39"/>
  <c r="I38" i="39"/>
  <c r="F39" i="39"/>
  <c r="I39" i="39"/>
  <c r="F40" i="39"/>
  <c r="I40" i="39"/>
  <c r="F41" i="39"/>
  <c r="I41" i="39"/>
  <c r="F42" i="39"/>
  <c r="I42" i="39"/>
  <c r="F43" i="39"/>
  <c r="I43" i="39"/>
  <c r="F44" i="39"/>
  <c r="I44" i="39"/>
  <c r="F45" i="39"/>
  <c r="I45" i="39"/>
  <c r="F46" i="39"/>
  <c r="I46" i="39"/>
  <c r="F47" i="39"/>
  <c r="I47" i="39"/>
  <c r="F48" i="39"/>
  <c r="I48" i="39"/>
  <c r="F49" i="39"/>
  <c r="I49" i="39"/>
  <c r="F50" i="39"/>
  <c r="I50" i="39"/>
  <c r="F51" i="39"/>
  <c r="I51" i="39"/>
  <c r="F52" i="39"/>
  <c r="I52" i="39"/>
  <c r="F53" i="39"/>
  <c r="I53" i="39"/>
  <c r="F54" i="39"/>
  <c r="I54" i="39"/>
  <c r="F55" i="39"/>
  <c r="I55" i="39"/>
  <c r="F56" i="39"/>
  <c r="I56" i="39"/>
  <c r="F57" i="39"/>
  <c r="I57" i="39"/>
  <c r="F58" i="39"/>
  <c r="I58" i="39"/>
  <c r="F59" i="39"/>
  <c r="I59" i="39"/>
  <c r="F60" i="39"/>
  <c r="I60" i="39"/>
  <c r="F61" i="39"/>
  <c r="I61" i="39"/>
  <c r="F62" i="39"/>
  <c r="I62" i="39"/>
  <c r="F63" i="39"/>
  <c r="I63" i="39"/>
  <c r="F64" i="39"/>
  <c r="I64" i="39"/>
  <c r="F65" i="39"/>
  <c r="I65" i="39"/>
  <c r="F66" i="39"/>
  <c r="I66" i="39"/>
  <c r="F67" i="39"/>
  <c r="I67" i="39"/>
  <c r="F68" i="39"/>
  <c r="I68" i="39"/>
  <c r="F69" i="39"/>
  <c r="I69" i="39"/>
  <c r="F70" i="39"/>
  <c r="I70" i="39"/>
  <c r="F71" i="39"/>
  <c r="I71" i="39"/>
  <c r="F72" i="39"/>
  <c r="I72" i="39"/>
  <c r="F73" i="39"/>
  <c r="I73" i="39"/>
  <c r="F74" i="39"/>
  <c r="I74" i="39"/>
  <c r="F75" i="39"/>
  <c r="I75" i="39"/>
  <c r="F76" i="39"/>
  <c r="I76" i="39"/>
  <c r="F77" i="39"/>
  <c r="I77" i="39"/>
  <c r="F78" i="39"/>
  <c r="I78" i="39"/>
  <c r="F79" i="39"/>
  <c r="I79" i="39"/>
  <c r="F80" i="39"/>
  <c r="I80" i="39"/>
  <c r="F81" i="39"/>
  <c r="I81" i="39"/>
  <c r="F82" i="39"/>
  <c r="I82" i="39"/>
  <c r="F83" i="39"/>
  <c r="I83" i="39"/>
  <c r="F84" i="39"/>
  <c r="I84" i="39"/>
  <c r="F85" i="39"/>
  <c r="I85" i="39"/>
  <c r="F86" i="39"/>
  <c r="I86" i="39"/>
  <c r="F87" i="39"/>
  <c r="I87" i="39"/>
  <c r="F88" i="39"/>
  <c r="I88" i="39"/>
  <c r="F89" i="39"/>
  <c r="I89" i="39"/>
  <c r="F90" i="39"/>
  <c r="I90" i="39"/>
  <c r="F91" i="39"/>
  <c r="I91" i="39"/>
  <c r="F92" i="39"/>
  <c r="I92" i="39"/>
  <c r="F93" i="39"/>
  <c r="I93" i="39"/>
  <c r="F94" i="39"/>
  <c r="I94" i="39"/>
  <c r="F95" i="39"/>
  <c r="I95" i="39"/>
  <c r="F96" i="39"/>
  <c r="I96" i="39"/>
  <c r="F97" i="39"/>
  <c r="I97" i="39"/>
  <c r="F98" i="39"/>
  <c r="I98" i="39"/>
  <c r="F99" i="39"/>
  <c r="I99" i="39"/>
  <c r="F100" i="39"/>
  <c r="I100" i="39"/>
  <c r="F101" i="39"/>
  <c r="I101" i="39"/>
  <c r="F102" i="39"/>
  <c r="I102" i="39"/>
  <c r="F103" i="39"/>
  <c r="I103" i="39"/>
  <c r="F104" i="39"/>
  <c r="I104" i="39"/>
  <c r="F105" i="39"/>
  <c r="I105" i="39"/>
  <c r="F106" i="39"/>
  <c r="I106" i="39"/>
  <c r="F107" i="39"/>
  <c r="I107" i="39"/>
  <c r="F108" i="39"/>
  <c r="I108" i="39"/>
  <c r="F109" i="39"/>
  <c r="I109" i="39"/>
  <c r="F110" i="39"/>
  <c r="I110" i="39"/>
  <c r="F111" i="39"/>
  <c r="I111" i="39"/>
  <c r="F112" i="39"/>
  <c r="I112" i="39"/>
  <c r="F113" i="39"/>
  <c r="I113" i="39"/>
  <c r="F114" i="39"/>
  <c r="I114" i="39"/>
  <c r="F115" i="39"/>
  <c r="I115" i="39"/>
  <c r="F116" i="39"/>
  <c r="I116" i="39"/>
  <c r="F117" i="39"/>
  <c r="I117" i="39"/>
  <c r="F118" i="39"/>
  <c r="I118" i="39"/>
  <c r="F119" i="39"/>
  <c r="I119" i="39"/>
  <c r="F120" i="39"/>
  <c r="I120" i="39"/>
  <c r="F121" i="39"/>
  <c r="I121" i="39"/>
  <c r="F122" i="39"/>
  <c r="I122" i="39"/>
  <c r="F123" i="39"/>
  <c r="I123" i="39"/>
  <c r="F124" i="39"/>
  <c r="I124" i="39"/>
  <c r="F125" i="39"/>
  <c r="I125" i="39"/>
  <c r="F126" i="39"/>
  <c r="I126" i="39"/>
  <c r="F127" i="39"/>
  <c r="I127" i="39"/>
  <c r="F128" i="39"/>
  <c r="I128" i="39"/>
  <c r="F129" i="39"/>
  <c r="I129" i="39"/>
  <c r="F130" i="39"/>
  <c r="I130" i="39"/>
  <c r="F131" i="39"/>
  <c r="I131" i="39"/>
  <c r="F132" i="39"/>
  <c r="I132" i="39"/>
  <c r="F133" i="39"/>
  <c r="I133" i="39"/>
  <c r="F134" i="39"/>
  <c r="I134" i="39"/>
  <c r="F135" i="39"/>
  <c r="I135" i="39"/>
  <c r="F136" i="39"/>
  <c r="I136" i="39"/>
  <c r="F137" i="39"/>
  <c r="I137" i="39"/>
  <c r="F138" i="39"/>
  <c r="I138" i="39"/>
  <c r="F139" i="39"/>
  <c r="I139" i="39"/>
  <c r="F140" i="39"/>
  <c r="I140" i="39"/>
  <c r="F141" i="39"/>
  <c r="I141" i="39"/>
  <c r="F142" i="39"/>
  <c r="I142" i="39"/>
  <c r="F143" i="39"/>
  <c r="I143" i="39"/>
  <c r="F144" i="39"/>
  <c r="I144" i="39"/>
  <c r="F145" i="39"/>
  <c r="I145" i="39"/>
  <c r="F146" i="39"/>
  <c r="I146" i="39"/>
  <c r="F147" i="39"/>
  <c r="I147" i="39"/>
  <c r="F148" i="39"/>
  <c r="I148" i="39"/>
  <c r="F149" i="39"/>
  <c r="I149" i="39"/>
  <c r="F150" i="39"/>
  <c r="I150" i="39"/>
  <c r="F151" i="39"/>
  <c r="I151" i="39"/>
  <c r="F152" i="39"/>
  <c r="I152" i="39"/>
  <c r="F153" i="39"/>
  <c r="I153" i="39"/>
  <c r="F154" i="39"/>
  <c r="I154" i="39"/>
  <c r="BG95" i="39"/>
  <c r="F155" i="39"/>
  <c r="I155" i="39"/>
  <c r="F156" i="39"/>
  <c r="I156" i="39"/>
  <c r="F157" i="39"/>
  <c r="I157" i="39"/>
  <c r="F158" i="39"/>
  <c r="I158" i="39"/>
  <c r="F159" i="39"/>
  <c r="I159" i="39"/>
  <c r="F160" i="39"/>
  <c r="I160" i="39"/>
  <c r="F161" i="39"/>
  <c r="I161" i="39"/>
  <c r="F162" i="39"/>
  <c r="I162" i="39"/>
  <c r="F163" i="39"/>
  <c r="I163" i="39"/>
  <c r="F164" i="39"/>
  <c r="I164" i="39"/>
  <c r="F165" i="39"/>
  <c r="I165" i="39"/>
  <c r="F166" i="39"/>
  <c r="I166" i="39"/>
  <c r="F167" i="39"/>
  <c r="I167" i="39"/>
  <c r="F168" i="39"/>
  <c r="I168" i="39"/>
  <c r="F169" i="39"/>
  <c r="I169" i="39"/>
  <c r="F170" i="39"/>
  <c r="I170" i="39"/>
  <c r="F171" i="39"/>
  <c r="I171" i="39"/>
  <c r="F172" i="39"/>
  <c r="I172" i="39"/>
  <c r="F173" i="39"/>
  <c r="I173" i="39"/>
  <c r="F174" i="39"/>
  <c r="I174" i="39"/>
  <c r="F175" i="39"/>
  <c r="I175" i="39"/>
  <c r="F176" i="39"/>
  <c r="I176" i="39"/>
  <c r="F177" i="39"/>
  <c r="I177" i="39"/>
  <c r="F178" i="39"/>
  <c r="I178" i="39"/>
  <c r="F179" i="39"/>
  <c r="I179" i="39"/>
  <c r="F180" i="39"/>
  <c r="I180" i="39"/>
  <c r="F181" i="39"/>
  <c r="I181" i="39"/>
  <c r="F182" i="39"/>
  <c r="I182" i="39"/>
  <c r="F183" i="39"/>
  <c r="I183" i="39"/>
  <c r="F184" i="39"/>
  <c r="I184" i="39"/>
  <c r="F185" i="39"/>
  <c r="I185" i="39"/>
  <c r="F186" i="39"/>
  <c r="I186" i="39"/>
  <c r="F187" i="39"/>
  <c r="I187" i="39"/>
  <c r="F188" i="39"/>
  <c r="I188" i="39"/>
  <c r="F189" i="39"/>
  <c r="I189" i="39"/>
  <c r="F190" i="39"/>
  <c r="I190" i="39"/>
  <c r="F191" i="39"/>
  <c r="I191" i="39"/>
  <c r="F192" i="39"/>
  <c r="I192" i="39"/>
  <c r="F193" i="39"/>
  <c r="I193" i="39"/>
  <c r="F194" i="39"/>
  <c r="I194" i="39"/>
  <c r="F195" i="39"/>
  <c r="I195" i="39"/>
  <c r="F196" i="39"/>
  <c r="I196" i="39"/>
  <c r="F197" i="39"/>
  <c r="I197" i="39"/>
  <c r="F198" i="39"/>
  <c r="I198" i="39"/>
  <c r="F199" i="39"/>
  <c r="I199" i="39"/>
  <c r="F200" i="39"/>
  <c r="I200" i="39"/>
  <c r="F201" i="39"/>
  <c r="I201" i="39"/>
  <c r="F202" i="39"/>
  <c r="I202" i="39"/>
  <c r="F203" i="39"/>
  <c r="I203" i="39"/>
  <c r="F204" i="39"/>
  <c r="I204" i="39"/>
  <c r="F205" i="39"/>
  <c r="I205" i="39"/>
  <c r="F206" i="39"/>
  <c r="I206" i="39"/>
  <c r="F207" i="39"/>
  <c r="I207" i="39"/>
  <c r="F208" i="39"/>
  <c r="I208" i="39"/>
  <c r="F209" i="39"/>
  <c r="I209" i="39"/>
  <c r="F210" i="39"/>
  <c r="I210" i="39"/>
  <c r="F211" i="39"/>
  <c r="I211" i="39"/>
  <c r="F212" i="39"/>
  <c r="I212" i="39"/>
  <c r="F213" i="39"/>
  <c r="I213" i="39"/>
  <c r="F214" i="39"/>
  <c r="I214" i="39"/>
  <c r="F215" i="39"/>
  <c r="I215" i="39"/>
  <c r="F216" i="39"/>
  <c r="I216" i="39"/>
  <c r="F217" i="39"/>
  <c r="I217" i="39"/>
  <c r="F218" i="39"/>
  <c r="I218" i="39"/>
  <c r="F219" i="39"/>
  <c r="I219" i="39"/>
  <c r="F220" i="39"/>
  <c r="I220" i="39"/>
  <c r="F221" i="39"/>
  <c r="I221" i="39"/>
  <c r="F222" i="39"/>
  <c r="I222" i="39"/>
  <c r="F223" i="39"/>
  <c r="I223" i="39"/>
  <c r="F224" i="39"/>
  <c r="I224" i="39"/>
  <c r="F225" i="39"/>
  <c r="I225" i="39"/>
  <c r="F226" i="39"/>
  <c r="I226" i="39"/>
  <c r="F227" i="39"/>
  <c r="I227" i="39"/>
  <c r="F228" i="39"/>
  <c r="I228" i="39"/>
  <c r="F229" i="39"/>
  <c r="I229" i="39"/>
  <c r="F230" i="39"/>
  <c r="I230" i="39"/>
  <c r="F231" i="39"/>
  <c r="I231" i="39"/>
  <c r="F232" i="39"/>
  <c r="I232" i="39"/>
  <c r="F233" i="39"/>
  <c r="I233" i="39"/>
  <c r="F234" i="39"/>
  <c r="I234" i="39"/>
  <c r="F235" i="39"/>
  <c r="I235" i="39"/>
  <c r="F236" i="39"/>
  <c r="I236" i="39"/>
  <c r="F237" i="39"/>
  <c r="I237" i="39"/>
  <c r="F238" i="39"/>
  <c r="I238" i="39"/>
  <c r="F239" i="39"/>
  <c r="I239" i="39"/>
  <c r="F240" i="39"/>
  <c r="I240" i="39"/>
  <c r="F241" i="39"/>
  <c r="I241" i="39"/>
  <c r="F242" i="39"/>
  <c r="I242" i="39"/>
  <c r="F243" i="39"/>
  <c r="I243" i="39"/>
  <c r="F244" i="39"/>
  <c r="I244" i="39"/>
  <c r="F245" i="39"/>
  <c r="I245" i="39"/>
  <c r="F246" i="39"/>
  <c r="I246" i="39"/>
  <c r="F247" i="39"/>
  <c r="I247" i="39"/>
  <c r="F248" i="39"/>
  <c r="I248" i="39"/>
  <c r="F249" i="39"/>
  <c r="I249" i="39"/>
  <c r="F250" i="39"/>
  <c r="I250" i="39"/>
  <c r="F251" i="39"/>
  <c r="I251" i="39"/>
  <c r="F252" i="39"/>
  <c r="I252" i="39"/>
  <c r="F253" i="39"/>
  <c r="I253" i="39"/>
  <c r="F254" i="39"/>
  <c r="I254" i="39"/>
  <c r="F255" i="39"/>
  <c r="I255" i="39"/>
  <c r="F256" i="39"/>
  <c r="I256" i="39"/>
  <c r="F257" i="39"/>
  <c r="I257" i="39"/>
  <c r="F258" i="39"/>
  <c r="I258" i="39"/>
  <c r="F259" i="39"/>
  <c r="I259" i="39"/>
  <c r="F260" i="39"/>
  <c r="I260" i="39"/>
  <c r="F261" i="39"/>
  <c r="I261" i="39"/>
  <c r="F262" i="39"/>
  <c r="I262" i="39"/>
  <c r="F263" i="39"/>
  <c r="I263" i="39"/>
  <c r="F264" i="39"/>
  <c r="I264" i="39"/>
  <c r="F265" i="39"/>
  <c r="I265" i="39"/>
  <c r="F266" i="39"/>
  <c r="I266" i="39"/>
  <c r="F267" i="39"/>
  <c r="I267" i="39"/>
  <c r="F268" i="39"/>
  <c r="I268" i="39"/>
  <c r="F269" i="39"/>
  <c r="I269" i="39"/>
  <c r="F270" i="39"/>
  <c r="I270" i="39"/>
  <c r="F271" i="39"/>
  <c r="I271" i="39"/>
  <c r="F272" i="39"/>
  <c r="I272" i="39"/>
  <c r="F273" i="39"/>
  <c r="I273" i="39"/>
  <c r="F274" i="39"/>
  <c r="I274" i="39"/>
  <c r="F275" i="39"/>
  <c r="I275" i="39"/>
  <c r="F276" i="39"/>
  <c r="I276" i="39"/>
  <c r="F277" i="39"/>
  <c r="I277" i="39"/>
  <c r="F278" i="39"/>
  <c r="I278" i="39"/>
  <c r="F279" i="39"/>
  <c r="I279" i="39"/>
  <c r="F280" i="39"/>
  <c r="I280" i="39"/>
  <c r="F281" i="39"/>
  <c r="I281" i="39"/>
  <c r="F282" i="39"/>
  <c r="I282" i="39"/>
  <c r="F283" i="39"/>
  <c r="I283" i="39"/>
  <c r="F284" i="39"/>
  <c r="I284" i="39"/>
  <c r="F285" i="39"/>
  <c r="I285" i="39"/>
  <c r="F286" i="39"/>
  <c r="I286" i="39"/>
  <c r="F287" i="39"/>
  <c r="I287" i="39"/>
  <c r="F288" i="39"/>
  <c r="I288" i="39"/>
  <c r="F289" i="39"/>
  <c r="I289" i="39"/>
  <c r="F290" i="39"/>
  <c r="I290" i="39"/>
  <c r="F291" i="39"/>
  <c r="I291" i="39"/>
  <c r="F292" i="39"/>
  <c r="I292" i="39"/>
  <c r="F293" i="39"/>
  <c r="I293" i="39"/>
  <c r="F294" i="39"/>
  <c r="I294" i="39"/>
  <c r="F295" i="39"/>
  <c r="I295" i="39"/>
  <c r="F296" i="39"/>
  <c r="I296" i="39"/>
  <c r="F297" i="39"/>
  <c r="I297" i="39"/>
  <c r="F298" i="39"/>
  <c r="I298" i="39"/>
  <c r="F299" i="39"/>
  <c r="I299" i="39"/>
  <c r="F300" i="39"/>
  <c r="I300" i="39"/>
  <c r="F301" i="39"/>
  <c r="I301" i="39"/>
  <c r="F302" i="39"/>
  <c r="I302" i="39"/>
  <c r="F303" i="39"/>
  <c r="I303" i="39"/>
  <c r="F304" i="39"/>
  <c r="I304" i="39"/>
  <c r="F305" i="39"/>
  <c r="I305" i="39"/>
  <c r="F306" i="39"/>
  <c r="I306" i="39"/>
  <c r="F307" i="39"/>
  <c r="I307" i="39"/>
  <c r="F308" i="39"/>
  <c r="I308" i="39"/>
  <c r="F309" i="39"/>
  <c r="I309" i="39"/>
  <c r="F310" i="39"/>
  <c r="I310" i="39"/>
  <c r="F311" i="39"/>
  <c r="I311" i="39"/>
  <c r="F312" i="39"/>
  <c r="I312" i="39"/>
  <c r="F313" i="39"/>
  <c r="I313" i="39"/>
  <c r="F314" i="39"/>
  <c r="I314" i="39"/>
  <c r="F315" i="39"/>
  <c r="I315" i="39"/>
  <c r="F316" i="39"/>
  <c r="I316" i="39"/>
  <c r="F317" i="39"/>
  <c r="I317" i="39"/>
  <c r="F318" i="39"/>
  <c r="I318" i="39"/>
  <c r="F319" i="39"/>
  <c r="I319" i="39"/>
  <c r="F320" i="39"/>
  <c r="I320" i="39"/>
  <c r="F321" i="39"/>
  <c r="I321" i="39"/>
  <c r="F322" i="39"/>
  <c r="I322" i="39"/>
  <c r="F323" i="39"/>
  <c r="I323" i="39"/>
  <c r="F324" i="39"/>
  <c r="I324" i="39"/>
  <c r="F325" i="39"/>
  <c r="I325" i="39"/>
  <c r="F326" i="39"/>
  <c r="I326" i="39"/>
  <c r="F327" i="39"/>
  <c r="I327" i="39"/>
  <c r="F328" i="39"/>
  <c r="I328" i="39"/>
  <c r="F329" i="39"/>
  <c r="I329" i="39"/>
  <c r="F330" i="39"/>
  <c r="I330" i="39"/>
  <c r="F331" i="39"/>
  <c r="I331" i="39"/>
  <c r="F332" i="39"/>
  <c r="I332" i="39"/>
  <c r="F333" i="39"/>
  <c r="I333" i="39"/>
  <c r="F334" i="39"/>
  <c r="I334" i="39"/>
  <c r="F335" i="39"/>
  <c r="I335" i="39"/>
  <c r="F336" i="39"/>
  <c r="I336" i="39"/>
  <c r="F337" i="39"/>
  <c r="I337" i="39"/>
  <c r="F338" i="39"/>
  <c r="I338" i="39"/>
  <c r="F339" i="39"/>
  <c r="I339" i="39"/>
  <c r="F340" i="39"/>
  <c r="I340" i="39"/>
  <c r="F341" i="39"/>
  <c r="I341" i="39"/>
  <c r="F342" i="39"/>
  <c r="I342" i="39"/>
  <c r="F343" i="39"/>
  <c r="I343" i="39"/>
  <c r="F344" i="39"/>
  <c r="I344" i="39"/>
  <c r="F345" i="39"/>
  <c r="I345" i="39"/>
  <c r="F346" i="39"/>
  <c r="I346" i="39"/>
  <c r="F347" i="39"/>
  <c r="I347" i="39"/>
  <c r="F348" i="39"/>
  <c r="I348" i="39"/>
  <c r="F349" i="39"/>
  <c r="I349" i="39"/>
  <c r="F350" i="39"/>
  <c r="I350" i="39"/>
  <c r="F351" i="39"/>
  <c r="I351" i="39"/>
  <c r="F352" i="39"/>
  <c r="I352" i="39"/>
  <c r="F353" i="39"/>
  <c r="I353" i="39"/>
  <c r="F354" i="39"/>
  <c r="I354" i="39"/>
  <c r="F355" i="39"/>
  <c r="I355" i="39"/>
  <c r="F356" i="39"/>
  <c r="I356" i="39"/>
  <c r="F357" i="39"/>
  <c r="I357" i="39"/>
  <c r="F358" i="39"/>
  <c r="I358" i="39"/>
  <c r="F359" i="39"/>
  <c r="I359" i="39"/>
  <c r="F360" i="39"/>
  <c r="I360" i="39"/>
  <c r="F361" i="39"/>
  <c r="I361" i="39"/>
  <c r="F362" i="39"/>
  <c r="I362" i="39"/>
  <c r="F363" i="39"/>
  <c r="I363" i="39"/>
  <c r="F364" i="39"/>
  <c r="I364" i="39"/>
  <c r="F365" i="39"/>
  <c r="I365" i="39"/>
  <c r="F366" i="39"/>
  <c r="I366" i="39"/>
  <c r="F367" i="39"/>
  <c r="I367" i="39"/>
  <c r="F368" i="39"/>
  <c r="I368" i="39"/>
  <c r="AB95" i="39"/>
  <c r="F369" i="39"/>
  <c r="I369" i="39"/>
  <c r="F370" i="39"/>
  <c r="I370" i="39"/>
  <c r="F371" i="39"/>
  <c r="I371" i="39"/>
  <c r="F372" i="39"/>
  <c r="I372" i="39"/>
  <c r="F373" i="39"/>
  <c r="I373" i="39"/>
  <c r="F374" i="39"/>
  <c r="I374" i="39"/>
  <c r="F375" i="39"/>
  <c r="I375" i="39"/>
  <c r="F376" i="39"/>
  <c r="I376" i="39"/>
  <c r="F377" i="39"/>
  <c r="I377" i="39"/>
  <c r="F378" i="39"/>
  <c r="I378" i="39"/>
  <c r="F379" i="39"/>
  <c r="I379" i="39"/>
  <c r="F380" i="39"/>
  <c r="I380" i="39"/>
  <c r="F381" i="39"/>
  <c r="I381" i="39"/>
  <c r="F382" i="39"/>
  <c r="I382" i="39"/>
  <c r="F383" i="39"/>
  <c r="I383" i="39"/>
  <c r="F384" i="39"/>
  <c r="I384" i="39"/>
  <c r="F385" i="39"/>
  <c r="I385" i="39"/>
  <c r="F386" i="39"/>
  <c r="I386" i="39"/>
  <c r="F387" i="39"/>
  <c r="I387" i="39"/>
  <c r="F388" i="39"/>
  <c r="I388" i="39"/>
  <c r="F389" i="39"/>
  <c r="I389" i="39"/>
  <c r="F390" i="39"/>
  <c r="I390" i="39"/>
  <c r="F391" i="39"/>
  <c r="I391" i="39"/>
  <c r="F392" i="39"/>
  <c r="I392" i="39"/>
  <c r="F393" i="39"/>
  <c r="I393" i="39"/>
  <c r="F394" i="39"/>
  <c r="I394" i="39"/>
  <c r="F395" i="39"/>
  <c r="I395" i="39"/>
  <c r="F396" i="39"/>
  <c r="I396" i="39"/>
  <c r="F397" i="39"/>
  <c r="I397" i="39"/>
  <c r="F398" i="39"/>
  <c r="I398" i="39"/>
  <c r="F399" i="39"/>
  <c r="I399" i="39"/>
  <c r="F400" i="39"/>
  <c r="I400" i="39"/>
  <c r="F401" i="39"/>
  <c r="I401" i="39"/>
  <c r="F402" i="39"/>
  <c r="I402" i="39"/>
  <c r="F403" i="39"/>
  <c r="I403" i="39"/>
  <c r="F404" i="39"/>
  <c r="I404" i="39"/>
  <c r="F405" i="39"/>
  <c r="I405" i="39"/>
  <c r="F406" i="39"/>
  <c r="I406" i="39"/>
  <c r="F407" i="39"/>
  <c r="I407" i="39"/>
  <c r="F408" i="39"/>
  <c r="I408" i="39"/>
  <c r="F409" i="39"/>
  <c r="I409" i="39"/>
  <c r="F410" i="39"/>
  <c r="I410" i="39"/>
  <c r="F411" i="39"/>
  <c r="I411" i="39"/>
  <c r="F412" i="39"/>
  <c r="I412" i="39"/>
  <c r="F413" i="39"/>
  <c r="I413" i="39"/>
  <c r="F414" i="39"/>
  <c r="I414" i="39"/>
  <c r="F415" i="39"/>
  <c r="I415" i="39"/>
  <c r="F416" i="39"/>
  <c r="I416" i="39"/>
  <c r="F417" i="39"/>
  <c r="I417" i="39"/>
  <c r="F418" i="39"/>
  <c r="I418" i="39"/>
  <c r="F419" i="39"/>
  <c r="I419" i="39"/>
  <c r="F420" i="39"/>
  <c r="I420" i="39"/>
  <c r="F421" i="39"/>
  <c r="I421" i="39"/>
  <c r="F422" i="39"/>
  <c r="I422" i="39"/>
  <c r="F423" i="39"/>
  <c r="I423" i="39"/>
  <c r="F424" i="39"/>
  <c r="I424" i="39"/>
  <c r="F425" i="39"/>
  <c r="I425" i="39"/>
  <c r="F426" i="39"/>
  <c r="I426" i="39"/>
  <c r="F427" i="39"/>
  <c r="I427" i="39"/>
  <c r="F428" i="39"/>
  <c r="I428" i="39"/>
  <c r="F429" i="39"/>
  <c r="I429" i="39"/>
  <c r="F430" i="39"/>
  <c r="I430" i="39"/>
  <c r="F431" i="39"/>
  <c r="I431" i="39"/>
  <c r="F432" i="39"/>
  <c r="I432" i="39"/>
  <c r="F433" i="39"/>
  <c r="I433" i="39"/>
  <c r="F434" i="39"/>
  <c r="I434" i="39"/>
  <c r="F435" i="39"/>
  <c r="I435" i="39"/>
  <c r="F436" i="39"/>
  <c r="I436" i="39"/>
  <c r="F437" i="39"/>
  <c r="I437" i="39"/>
  <c r="F438" i="39"/>
  <c r="I438" i="39"/>
  <c r="F439" i="39"/>
  <c r="I439" i="39"/>
  <c r="F440" i="39"/>
  <c r="I440" i="39"/>
  <c r="F441" i="39"/>
  <c r="I441" i="39"/>
  <c r="F442" i="39"/>
  <c r="I442" i="39"/>
  <c r="F443" i="39"/>
  <c r="I443" i="39"/>
  <c r="F444" i="39"/>
  <c r="I444" i="39"/>
  <c r="F445" i="39"/>
  <c r="I445" i="39"/>
  <c r="F446" i="39"/>
  <c r="I446" i="39"/>
  <c r="F447" i="39"/>
  <c r="I447" i="39"/>
  <c r="F448" i="39"/>
  <c r="I448" i="39"/>
  <c r="F449" i="39"/>
  <c r="I449" i="39"/>
  <c r="F450" i="39"/>
  <c r="I450" i="39"/>
  <c r="F451" i="39"/>
  <c r="I451" i="39"/>
  <c r="F452" i="39"/>
  <c r="I452" i="39"/>
  <c r="F453" i="39"/>
  <c r="I453" i="39"/>
  <c r="F454" i="39"/>
  <c r="I454" i="39"/>
  <c r="F455" i="39"/>
  <c r="I455" i="39"/>
  <c r="F456" i="39"/>
  <c r="I456" i="39"/>
  <c r="F457" i="39"/>
  <c r="I457" i="39"/>
  <c r="F458" i="39"/>
  <c r="I458" i="39"/>
  <c r="F459" i="39"/>
  <c r="I459" i="39"/>
  <c r="F460" i="39"/>
  <c r="I460" i="39"/>
  <c r="F461" i="39"/>
  <c r="I461" i="39"/>
  <c r="F462" i="39"/>
  <c r="I462" i="39"/>
  <c r="F463" i="39"/>
  <c r="I463" i="39"/>
  <c r="F464" i="39"/>
  <c r="I464" i="39"/>
  <c r="F465" i="39"/>
  <c r="I465" i="39"/>
  <c r="F466" i="39"/>
  <c r="I466" i="39"/>
  <c r="F467" i="39"/>
  <c r="I467" i="39"/>
  <c r="F468" i="39"/>
  <c r="I468" i="39"/>
  <c r="F469" i="39"/>
  <c r="I469" i="39"/>
  <c r="F470" i="39"/>
  <c r="I470" i="39"/>
  <c r="F471" i="39"/>
  <c r="I471" i="39"/>
  <c r="F472" i="39"/>
  <c r="I472" i="39"/>
  <c r="F473" i="39"/>
  <c r="I473" i="39"/>
  <c r="F474" i="39"/>
  <c r="I474" i="39"/>
  <c r="F475" i="39"/>
  <c r="I475" i="39"/>
  <c r="F476" i="39"/>
  <c r="I476" i="39"/>
  <c r="F477" i="39"/>
  <c r="I477" i="39"/>
  <c r="F478" i="39"/>
  <c r="I478" i="39"/>
  <c r="F479" i="39"/>
  <c r="I479" i="39"/>
  <c r="F480" i="39"/>
  <c r="I480" i="39"/>
  <c r="F481" i="39"/>
  <c r="I481" i="39"/>
  <c r="F482" i="39"/>
  <c r="I482" i="39"/>
  <c r="F483" i="39"/>
  <c r="I483" i="39"/>
  <c r="F484" i="39"/>
  <c r="I484" i="39"/>
  <c r="F485" i="39"/>
  <c r="I485" i="39"/>
  <c r="F486" i="39"/>
  <c r="I486" i="39"/>
  <c r="F487" i="39"/>
  <c r="I487" i="39"/>
  <c r="F488" i="39"/>
  <c r="I488" i="39"/>
  <c r="F489" i="39"/>
  <c r="I489" i="39"/>
  <c r="F490" i="39"/>
  <c r="I490" i="39"/>
  <c r="F491" i="39"/>
  <c r="I491" i="39"/>
  <c r="F492" i="39"/>
  <c r="I492" i="39"/>
  <c r="F493" i="39"/>
  <c r="I493" i="39"/>
  <c r="F494" i="39"/>
  <c r="I494" i="39"/>
  <c r="F495" i="39"/>
  <c r="I495" i="39"/>
  <c r="F496" i="39"/>
  <c r="I496" i="39"/>
  <c r="F497" i="39"/>
  <c r="I497" i="39"/>
  <c r="F498" i="39"/>
  <c r="I498" i="39"/>
  <c r="F499" i="39"/>
  <c r="I499" i="39"/>
  <c r="F500" i="39"/>
  <c r="I500" i="39"/>
  <c r="F501" i="39"/>
  <c r="I501" i="39"/>
  <c r="F502" i="39"/>
  <c r="I502" i="39"/>
  <c r="F503" i="39"/>
  <c r="I503" i="39"/>
  <c r="F504" i="39"/>
  <c r="I504" i="39"/>
  <c r="F505" i="39"/>
  <c r="I505" i="39"/>
  <c r="F506" i="39"/>
  <c r="I506" i="39"/>
  <c r="F507" i="39"/>
  <c r="I507" i="39"/>
  <c r="F508" i="39"/>
  <c r="I508" i="39"/>
  <c r="F509" i="39"/>
  <c r="I509" i="39"/>
  <c r="F510" i="39"/>
  <c r="I510" i="39"/>
  <c r="F511" i="39"/>
  <c r="I511" i="39"/>
  <c r="F512" i="39"/>
  <c r="I512" i="39"/>
  <c r="F513" i="39"/>
  <c r="I513" i="39"/>
  <c r="F514" i="39"/>
  <c r="I514" i="39"/>
  <c r="F515" i="39"/>
  <c r="I515" i="39"/>
  <c r="F516" i="39"/>
  <c r="I516" i="39"/>
  <c r="F517" i="39"/>
  <c r="I517" i="39"/>
  <c r="F518" i="39"/>
  <c r="I518" i="39"/>
  <c r="F519" i="39"/>
  <c r="I519" i="39"/>
  <c r="F520" i="39"/>
  <c r="I520" i="39"/>
  <c r="F521" i="39"/>
  <c r="I521" i="39"/>
  <c r="F522" i="39"/>
  <c r="I522" i="39"/>
  <c r="F523" i="39"/>
  <c r="I523" i="39"/>
  <c r="F524" i="39"/>
  <c r="I524" i="39"/>
  <c r="F525" i="39"/>
  <c r="I525" i="39"/>
  <c r="F526" i="39"/>
  <c r="I526" i="39"/>
  <c r="F527" i="39"/>
  <c r="I527" i="39"/>
  <c r="F528" i="39"/>
  <c r="I528" i="39"/>
  <c r="F529" i="39"/>
  <c r="I529" i="39"/>
  <c r="F530" i="39"/>
  <c r="I530" i="39"/>
  <c r="F531" i="39"/>
  <c r="I531" i="39"/>
  <c r="F532" i="39"/>
  <c r="I532" i="39"/>
  <c r="F533" i="39"/>
  <c r="I533" i="39"/>
  <c r="F534" i="39"/>
  <c r="I534" i="39"/>
  <c r="F535" i="39"/>
  <c r="I535" i="39"/>
  <c r="F536" i="39"/>
  <c r="I536" i="39"/>
  <c r="F537" i="39"/>
  <c r="I537" i="39"/>
  <c r="F538" i="39"/>
  <c r="I538" i="39"/>
  <c r="F539" i="39"/>
  <c r="I539" i="39"/>
  <c r="F540" i="39"/>
  <c r="I540" i="39"/>
  <c r="F541" i="39"/>
  <c r="I541" i="39"/>
  <c r="F542" i="39"/>
  <c r="I542" i="39"/>
  <c r="F543" i="39"/>
  <c r="I543" i="39"/>
  <c r="F544" i="39"/>
  <c r="I544" i="39"/>
  <c r="F545" i="39"/>
  <c r="I545" i="39"/>
  <c r="F546" i="39"/>
  <c r="I546" i="39"/>
  <c r="F547" i="39"/>
  <c r="I547" i="39"/>
  <c r="F548" i="39"/>
  <c r="I548" i="39"/>
  <c r="F549" i="39"/>
  <c r="I549" i="39"/>
  <c r="F550" i="39"/>
  <c r="I550" i="39"/>
  <c r="F551" i="39"/>
  <c r="I551" i="39"/>
  <c r="F552" i="39"/>
  <c r="I552" i="39"/>
  <c r="F553" i="39"/>
  <c r="I553" i="39"/>
  <c r="F554" i="39"/>
  <c r="I554" i="39"/>
  <c r="F555" i="39"/>
  <c r="I555" i="39"/>
  <c r="F556" i="39"/>
  <c r="I556" i="39"/>
  <c r="F557" i="39"/>
  <c r="I557" i="39"/>
  <c r="F558" i="39"/>
  <c r="I558" i="39"/>
  <c r="F559" i="39"/>
  <c r="I559" i="39"/>
  <c r="F560" i="39"/>
  <c r="I560" i="39"/>
  <c r="F561" i="39"/>
  <c r="I561" i="39"/>
  <c r="F562" i="39"/>
  <c r="I562" i="39"/>
  <c r="F563" i="39"/>
  <c r="I563" i="39"/>
  <c r="F564" i="39"/>
  <c r="I564" i="39"/>
  <c r="F565" i="39"/>
  <c r="I565" i="39"/>
  <c r="F566" i="39"/>
  <c r="I566" i="39"/>
  <c r="F567" i="39"/>
  <c r="I567" i="39"/>
  <c r="F568" i="39"/>
  <c r="I568" i="39"/>
  <c r="F569" i="39"/>
  <c r="I569" i="39"/>
  <c r="F570" i="39"/>
  <c r="I570" i="39"/>
  <c r="F571" i="39"/>
  <c r="I571" i="39"/>
  <c r="F572" i="39"/>
  <c r="I572" i="39"/>
  <c r="F573" i="39"/>
  <c r="I573" i="39"/>
  <c r="F574" i="39"/>
  <c r="I574" i="39"/>
  <c r="F575" i="39"/>
  <c r="I575" i="39"/>
  <c r="F576" i="39"/>
  <c r="I576" i="39"/>
  <c r="F577" i="39"/>
  <c r="I577" i="39"/>
  <c r="F578" i="39"/>
  <c r="I578" i="39"/>
  <c r="F579" i="39"/>
  <c r="I579" i="39"/>
  <c r="F580" i="39"/>
  <c r="I580" i="39"/>
  <c r="F581" i="39"/>
  <c r="I581" i="39"/>
  <c r="F582" i="39"/>
  <c r="I582" i="39"/>
  <c r="F583" i="39"/>
  <c r="I583" i="39"/>
  <c r="F584" i="39"/>
  <c r="I584" i="39"/>
  <c r="F585" i="39"/>
  <c r="I585" i="39"/>
  <c r="F586" i="39"/>
  <c r="I586" i="39"/>
  <c r="F587" i="39"/>
  <c r="I587" i="39"/>
  <c r="F588" i="39"/>
  <c r="I588" i="39"/>
  <c r="F589" i="39"/>
  <c r="I589" i="39"/>
  <c r="F590" i="39"/>
  <c r="I590" i="39"/>
  <c r="F591" i="39"/>
  <c r="I591" i="39"/>
  <c r="F592" i="39"/>
  <c r="I592" i="39"/>
  <c r="F593" i="39"/>
  <c r="I593" i="39"/>
  <c r="F594" i="39"/>
  <c r="I594" i="39"/>
  <c r="F595" i="39"/>
  <c r="I595" i="39"/>
  <c r="F596" i="39"/>
  <c r="I596" i="39"/>
  <c r="F597" i="39"/>
  <c r="I597" i="39"/>
  <c r="F598" i="39"/>
  <c r="I598" i="39"/>
  <c r="F599" i="39"/>
  <c r="I599" i="39"/>
  <c r="F600" i="39"/>
  <c r="I600" i="39"/>
  <c r="F601" i="39"/>
  <c r="I601" i="39"/>
  <c r="F602" i="39"/>
  <c r="I602" i="39"/>
  <c r="F603" i="39"/>
  <c r="I603" i="39"/>
  <c r="F604" i="39"/>
  <c r="I604" i="39"/>
  <c r="F605" i="39"/>
  <c r="I605" i="39"/>
  <c r="F606" i="39"/>
  <c r="I606" i="39"/>
  <c r="F607" i="39"/>
  <c r="I607" i="39"/>
  <c r="F608" i="39"/>
  <c r="I608" i="39"/>
  <c r="F609" i="39"/>
  <c r="I609" i="39"/>
  <c r="F610" i="39"/>
  <c r="I610" i="39"/>
  <c r="F611" i="39"/>
  <c r="I611" i="39"/>
  <c r="F612" i="39"/>
  <c r="I612" i="39"/>
  <c r="F613" i="39"/>
  <c r="I613" i="39"/>
  <c r="F614" i="39"/>
  <c r="I614" i="39"/>
  <c r="F615" i="39"/>
  <c r="I615" i="39"/>
  <c r="F616" i="39"/>
  <c r="I616" i="39"/>
  <c r="F617" i="39"/>
  <c r="I617" i="39"/>
  <c r="F618" i="39"/>
  <c r="I618" i="39"/>
  <c r="F619" i="39"/>
  <c r="I619" i="39"/>
  <c r="F620" i="39"/>
  <c r="I620" i="39"/>
  <c r="F621" i="39"/>
  <c r="I621" i="39"/>
  <c r="F622" i="39"/>
  <c r="I622" i="39"/>
  <c r="F623" i="39"/>
  <c r="I623" i="39"/>
  <c r="F624" i="39"/>
  <c r="I624" i="39"/>
  <c r="F625" i="39"/>
  <c r="I625" i="39"/>
  <c r="F626" i="39"/>
  <c r="I626" i="39"/>
  <c r="F627" i="39"/>
  <c r="I627" i="39"/>
  <c r="F628" i="39"/>
  <c r="I628" i="39"/>
  <c r="F629" i="39"/>
  <c r="I629" i="39"/>
  <c r="F630" i="39"/>
  <c r="I630" i="39"/>
  <c r="F631" i="39"/>
  <c r="I631" i="39"/>
  <c r="F632" i="39"/>
  <c r="I632" i="39"/>
  <c r="AL93" i="39"/>
  <c r="Q30" i="35"/>
  <c r="F633" i="39"/>
  <c r="I633" i="39"/>
  <c r="F634" i="39"/>
  <c r="I634" i="39"/>
  <c r="F635" i="39"/>
  <c r="I635" i="39"/>
  <c r="F636" i="39"/>
  <c r="I636" i="39"/>
  <c r="F637" i="39"/>
  <c r="I637" i="39"/>
  <c r="F638" i="39"/>
  <c r="I638" i="39"/>
  <c r="F639" i="39"/>
  <c r="I639" i="39"/>
  <c r="F640" i="39"/>
  <c r="I640" i="39"/>
  <c r="F641" i="39"/>
  <c r="I641" i="39"/>
  <c r="F642" i="39"/>
  <c r="I642" i="39"/>
  <c r="F643" i="39"/>
  <c r="I643" i="39"/>
  <c r="F644" i="39"/>
  <c r="I644" i="39"/>
  <c r="F645" i="39"/>
  <c r="I645" i="39"/>
  <c r="F646" i="39"/>
  <c r="I646" i="39"/>
  <c r="F647" i="39"/>
  <c r="I647" i="39"/>
  <c r="F648" i="39"/>
  <c r="I648" i="39"/>
  <c r="F649" i="39"/>
  <c r="I649" i="39"/>
  <c r="F650" i="39"/>
  <c r="I650" i="39"/>
  <c r="F651" i="39"/>
  <c r="I651" i="39"/>
  <c r="F652" i="39"/>
  <c r="I652" i="39"/>
  <c r="F653" i="39"/>
  <c r="I653" i="39"/>
  <c r="F654" i="39"/>
  <c r="I654" i="39"/>
  <c r="F655" i="39"/>
  <c r="I655" i="39"/>
  <c r="F656" i="39"/>
  <c r="I656" i="39"/>
  <c r="F657" i="39"/>
  <c r="I657" i="39"/>
  <c r="F658" i="39"/>
  <c r="I658" i="39"/>
  <c r="F659" i="39"/>
  <c r="I659" i="39"/>
  <c r="F660" i="39"/>
  <c r="I660" i="39"/>
  <c r="F661" i="39"/>
  <c r="I661" i="39"/>
  <c r="F662" i="39"/>
  <c r="I662" i="39"/>
  <c r="F663" i="39"/>
  <c r="I663" i="39"/>
  <c r="F664" i="39"/>
  <c r="I664" i="39"/>
  <c r="F665" i="39"/>
  <c r="I665" i="39"/>
  <c r="F666" i="39"/>
  <c r="I666" i="39"/>
  <c r="F667" i="39"/>
  <c r="I667" i="39"/>
  <c r="F668" i="39"/>
  <c r="I668" i="39"/>
  <c r="F669" i="39"/>
  <c r="I669" i="39"/>
  <c r="F670" i="39"/>
  <c r="I670" i="39"/>
  <c r="F671" i="39"/>
  <c r="I671" i="39"/>
  <c r="F672" i="39"/>
  <c r="I672" i="39"/>
  <c r="F673" i="39"/>
  <c r="I673" i="39"/>
  <c r="F674" i="39"/>
  <c r="I674" i="39"/>
  <c r="F675" i="39"/>
  <c r="I675" i="39"/>
  <c r="F676" i="39"/>
  <c r="I676" i="39"/>
  <c r="F677" i="39"/>
  <c r="I677" i="39"/>
  <c r="F678" i="39"/>
  <c r="I678" i="39"/>
  <c r="F679" i="39"/>
  <c r="I679" i="39"/>
  <c r="F680" i="39"/>
  <c r="I680" i="39"/>
  <c r="F681" i="39"/>
  <c r="I681" i="39"/>
  <c r="F682" i="39"/>
  <c r="I682" i="39"/>
  <c r="F683" i="39"/>
  <c r="I683" i="39"/>
  <c r="F684" i="39"/>
  <c r="I684" i="39"/>
  <c r="F685" i="39"/>
  <c r="I685" i="39"/>
  <c r="F686" i="39"/>
  <c r="I686" i="39"/>
  <c r="BJ96" i="39"/>
  <c r="BI96" i="39"/>
  <c r="BH96" i="39"/>
  <c r="BG96" i="39"/>
  <c r="BF96" i="39"/>
  <c r="BE96" i="39"/>
  <c r="BD96" i="39"/>
  <c r="AY96" i="39"/>
  <c r="AW96" i="39"/>
  <c r="AV96" i="39"/>
  <c r="AU96" i="39"/>
  <c r="AR96" i="39"/>
  <c r="AQ96" i="39"/>
  <c r="AP96" i="39"/>
  <c r="AO96" i="39"/>
  <c r="AN96" i="39"/>
  <c r="AM96" i="39"/>
  <c r="AL96" i="39"/>
  <c r="AJ96" i="39"/>
  <c r="AE96" i="39"/>
  <c r="AC96" i="39"/>
  <c r="Y96" i="39"/>
  <c r="BJ95" i="39"/>
  <c r="BI95" i="39"/>
  <c r="BH95" i="39"/>
  <c r="BF95" i="39"/>
  <c r="BE95" i="39"/>
  <c r="BD95" i="39"/>
  <c r="AY95" i="39"/>
  <c r="AW95" i="39"/>
  <c r="AV95" i="39"/>
  <c r="AU95" i="39"/>
  <c r="AR95" i="39"/>
  <c r="AQ95" i="39"/>
  <c r="AP95" i="39"/>
  <c r="AO95" i="39"/>
  <c r="AN95" i="39"/>
  <c r="AM95" i="39"/>
  <c r="AJ95" i="39"/>
  <c r="AE95" i="39"/>
  <c r="AC95" i="39"/>
  <c r="Y95" i="39"/>
  <c r="BJ94" i="39"/>
  <c r="BI94" i="39"/>
  <c r="BH94" i="39"/>
  <c r="BF94" i="39"/>
  <c r="AH31" i="35"/>
  <c r="BE94" i="39"/>
  <c r="BD94" i="39"/>
  <c r="AY94" i="39"/>
  <c r="AW94" i="39"/>
  <c r="AV94" i="39"/>
  <c r="AU94" i="39"/>
  <c r="Z31" i="35"/>
  <c r="AR94" i="39"/>
  <c r="AQ94" i="39"/>
  <c r="V31" i="35"/>
  <c r="AP94" i="39"/>
  <c r="AO94" i="39"/>
  <c r="T31" i="35"/>
  <c r="AN94" i="39"/>
  <c r="S31" i="35"/>
  <c r="AM94" i="39"/>
  <c r="AJ94" i="39"/>
  <c r="AE94" i="39"/>
  <c r="J31" i="35"/>
  <c r="AC94" i="39"/>
  <c r="AB94" i="39"/>
  <c r="G31" i="35"/>
  <c r="Y94" i="39"/>
  <c r="D31" i="35"/>
  <c r="BJ93" i="39"/>
  <c r="BI93" i="39"/>
  <c r="BH93" i="39"/>
  <c r="BF93" i="39"/>
  <c r="BE93" i="39"/>
  <c r="BD93" i="39"/>
  <c r="AY93" i="39"/>
  <c r="AW93" i="39"/>
  <c r="AB30" i="35"/>
  <c r="AV93" i="39"/>
  <c r="AU93" i="39"/>
  <c r="Z30" i="35"/>
  <c r="AR93" i="39"/>
  <c r="AQ93" i="39"/>
  <c r="AP93" i="39"/>
  <c r="U30" i="35"/>
  <c r="AO93" i="39"/>
  <c r="T30" i="35"/>
  <c r="AN93" i="39"/>
  <c r="S30" i="35"/>
  <c r="AM93" i="39"/>
  <c r="AJ93" i="39"/>
  <c r="AE93" i="39"/>
  <c r="AC93" i="39"/>
  <c r="AB93" i="39"/>
  <c r="G30" i="35"/>
  <c r="Z93" i="39"/>
  <c r="Y93" i="39"/>
  <c r="D30" i="35"/>
  <c r="BJ92" i="39"/>
  <c r="BI92" i="39"/>
  <c r="BH92" i="39"/>
  <c r="BG92" i="39"/>
  <c r="BF92" i="39"/>
  <c r="BE92" i="39"/>
  <c r="BD92" i="39"/>
  <c r="AY92" i="39"/>
  <c r="AW92" i="39"/>
  <c r="AV92" i="39"/>
  <c r="AU92" i="39"/>
  <c r="AR92" i="39"/>
  <c r="AQ92" i="39"/>
  <c r="AP92" i="39"/>
  <c r="AO92" i="39"/>
  <c r="AN92" i="39"/>
  <c r="AM92" i="39"/>
  <c r="AL92" i="39"/>
  <c r="AJ92" i="39"/>
  <c r="AE92" i="39"/>
  <c r="AC92" i="39"/>
  <c r="Z92" i="39"/>
  <c r="Y92" i="39"/>
  <c r="BJ91" i="39"/>
  <c r="BI91" i="39"/>
  <c r="BH91" i="39"/>
  <c r="BG91" i="39"/>
  <c r="BF91" i="39"/>
  <c r="BE91" i="39"/>
  <c r="BD91" i="39"/>
  <c r="AY91" i="39"/>
  <c r="AW91" i="39"/>
  <c r="AV91" i="39"/>
  <c r="AU91" i="39"/>
  <c r="AR91" i="39"/>
  <c r="AQ91" i="39"/>
  <c r="AP91" i="39"/>
  <c r="AO91" i="39"/>
  <c r="AN91" i="39"/>
  <c r="AM91" i="39"/>
  <c r="AJ91" i="39"/>
  <c r="AE91" i="39"/>
  <c r="AC91" i="39"/>
  <c r="AB91" i="39"/>
  <c r="AA91" i="39"/>
  <c r="Y91" i="39"/>
  <c r="BJ90" i="39"/>
  <c r="BI90" i="39"/>
  <c r="BH90" i="39"/>
  <c r="BG90" i="39"/>
  <c r="BF90" i="39"/>
  <c r="AH53" i="35"/>
  <c r="BE90" i="39"/>
  <c r="BD90" i="39"/>
  <c r="AZ90" i="39"/>
  <c r="AY90" i="39"/>
  <c r="AW90" i="39"/>
  <c r="AB53" i="35"/>
  <c r="AV90" i="39"/>
  <c r="AA53" i="35"/>
  <c r="AU90" i="39"/>
  <c r="Z53" i="35"/>
  <c r="AR90" i="39"/>
  <c r="W53" i="35"/>
  <c r="AQ90" i="39"/>
  <c r="V53" i="35"/>
  <c r="AP90" i="39"/>
  <c r="U53" i="35"/>
  <c r="AO90" i="39"/>
  <c r="T53" i="35"/>
  <c r="AN90" i="39"/>
  <c r="S53" i="35"/>
  <c r="AM90" i="39"/>
  <c r="AL90" i="39"/>
  <c r="Q53" i="35"/>
  <c r="AJ90" i="39"/>
  <c r="O53" i="35"/>
  <c r="AE90" i="39"/>
  <c r="J53" i="35"/>
  <c r="AC90" i="39"/>
  <c r="H53" i="35"/>
  <c r="AB90" i="39"/>
  <c r="G53" i="35"/>
  <c r="AA90" i="39"/>
  <c r="F53" i="35"/>
  <c r="Z90" i="39"/>
  <c r="E53" i="35"/>
  <c r="Y90" i="39"/>
  <c r="D53" i="35"/>
  <c r="BJ89" i="39"/>
  <c r="BI89" i="39"/>
  <c r="BH89" i="39"/>
  <c r="BG89" i="39"/>
  <c r="AI52" i="35"/>
  <c r="BF89" i="39"/>
  <c r="AH52" i="35"/>
  <c r="BE89" i="39"/>
  <c r="BD89" i="39"/>
  <c r="BC89" i="39"/>
  <c r="AF52" i="35"/>
  <c r="AZ89" i="39"/>
  <c r="AY89" i="39"/>
  <c r="AW89" i="39"/>
  <c r="AB52" i="35"/>
  <c r="AV89" i="39"/>
  <c r="AU89" i="39"/>
  <c r="Z52" i="35"/>
  <c r="AS89" i="39"/>
  <c r="AR89" i="39"/>
  <c r="W52" i="35"/>
  <c r="AQ89" i="39"/>
  <c r="V52" i="35"/>
  <c r="AP89" i="39"/>
  <c r="U52" i="35"/>
  <c r="AO89" i="39"/>
  <c r="T52" i="35"/>
  <c r="AN89" i="39"/>
  <c r="S52" i="35"/>
  <c r="AM89" i="39"/>
  <c r="R52" i="35"/>
  <c r="AL89" i="39"/>
  <c r="Q52" i="35"/>
  <c r="AJ89" i="39"/>
  <c r="AE89" i="39"/>
  <c r="J52" i="35"/>
  <c r="AC89" i="39"/>
  <c r="H52" i="35"/>
  <c r="AB89" i="39"/>
  <c r="G52" i="35"/>
  <c r="AA89" i="39"/>
  <c r="F52" i="35"/>
  <c r="Z89" i="39"/>
  <c r="E52" i="35"/>
  <c r="Y89" i="39"/>
  <c r="D52" i="35"/>
  <c r="BJ88" i="39"/>
  <c r="BI88" i="39"/>
  <c r="BH88" i="39"/>
  <c r="BG88" i="39"/>
  <c r="AI51" i="35"/>
  <c r="BF88" i="39"/>
  <c r="AH51" i="35"/>
  <c r="BE88" i="39"/>
  <c r="BD88" i="39"/>
  <c r="BC88" i="39"/>
  <c r="AF51" i="35"/>
  <c r="BA88" i="39"/>
  <c r="AZ88" i="39"/>
  <c r="AY88" i="39"/>
  <c r="AW88" i="39"/>
  <c r="AB51" i="35"/>
  <c r="AV88" i="39"/>
  <c r="AA51" i="35"/>
  <c r="AU88" i="39"/>
  <c r="Z51" i="35"/>
  <c r="AS88" i="39"/>
  <c r="X51" i="35"/>
  <c r="AR88" i="39"/>
  <c r="W51" i="35"/>
  <c r="AQ88" i="39"/>
  <c r="V51" i="35"/>
  <c r="AP88" i="39"/>
  <c r="U51" i="35"/>
  <c r="AO88" i="39"/>
  <c r="T51" i="35"/>
  <c r="AN88" i="39"/>
  <c r="S51" i="35"/>
  <c r="AM88" i="39"/>
  <c r="R51" i="35"/>
  <c r="AL88" i="39"/>
  <c r="Q51" i="35"/>
  <c r="AJ88" i="39"/>
  <c r="O51" i="35"/>
  <c r="AE88" i="39"/>
  <c r="J51" i="35"/>
  <c r="AD88" i="39"/>
  <c r="I51" i="35"/>
  <c r="AC88" i="39"/>
  <c r="H51" i="35"/>
  <c r="AB88" i="39"/>
  <c r="G51" i="35"/>
  <c r="AA88" i="39"/>
  <c r="F51" i="35"/>
  <c r="Z88" i="39"/>
  <c r="E51" i="35"/>
  <c r="Y88" i="39"/>
  <c r="D51" i="35"/>
  <c r="BJ87" i="39"/>
  <c r="BI87" i="39"/>
  <c r="BH87" i="39"/>
  <c r="BG87" i="39"/>
  <c r="AI50" i="35"/>
  <c r="BF87" i="39"/>
  <c r="AH50" i="35"/>
  <c r="BE87" i="39"/>
  <c r="BD87" i="39"/>
  <c r="BC87" i="39"/>
  <c r="AF50" i="35"/>
  <c r="BA87" i="39"/>
  <c r="AZ87" i="39"/>
  <c r="AY87" i="39"/>
  <c r="AW87" i="39"/>
  <c r="AB50" i="35"/>
  <c r="AV87" i="39"/>
  <c r="AU87" i="39"/>
  <c r="Z50" i="35"/>
  <c r="AS87" i="39"/>
  <c r="X50" i="35"/>
  <c r="AR87" i="39"/>
  <c r="W50" i="35"/>
  <c r="AQ87" i="39"/>
  <c r="V50" i="35"/>
  <c r="AP87" i="39"/>
  <c r="U50" i="35"/>
  <c r="AO87" i="39"/>
  <c r="AN87" i="39"/>
  <c r="S50" i="35"/>
  <c r="AM87" i="39"/>
  <c r="R50" i="35"/>
  <c r="AL87" i="39"/>
  <c r="Q50" i="35"/>
  <c r="AJ87" i="39"/>
  <c r="O50" i="35"/>
  <c r="AE87" i="39"/>
  <c r="J50" i="35"/>
  <c r="AD87" i="39"/>
  <c r="I50" i="35"/>
  <c r="AC87" i="39"/>
  <c r="H50" i="35"/>
  <c r="AB87" i="39"/>
  <c r="G50" i="35"/>
  <c r="AA87" i="39"/>
  <c r="F50" i="35"/>
  <c r="Z87" i="39"/>
  <c r="E50" i="35"/>
  <c r="Y87" i="39"/>
  <c r="D50" i="35"/>
  <c r="BJ86" i="39"/>
  <c r="BI86" i="39"/>
  <c r="BH86" i="39"/>
  <c r="BG86" i="39"/>
  <c r="AI49" i="35"/>
  <c r="BF86" i="39"/>
  <c r="AH49" i="35"/>
  <c r="BE86" i="39"/>
  <c r="BD86" i="39"/>
  <c r="BC86" i="39"/>
  <c r="AF49" i="35"/>
  <c r="BA86" i="39"/>
  <c r="AZ86" i="39"/>
  <c r="AY86" i="39"/>
  <c r="AW86" i="39"/>
  <c r="AB49" i="35"/>
  <c r="AV86" i="39"/>
  <c r="AA49" i="35"/>
  <c r="AU86" i="39"/>
  <c r="Z49" i="35"/>
  <c r="AS86" i="39"/>
  <c r="X49" i="35"/>
  <c r="AR86" i="39"/>
  <c r="W49" i="35"/>
  <c r="AQ86" i="39"/>
  <c r="V49" i="35"/>
  <c r="AP86" i="39"/>
  <c r="U49" i="35"/>
  <c r="AO86" i="39"/>
  <c r="T49" i="35"/>
  <c r="AN86" i="39"/>
  <c r="S49" i="35"/>
  <c r="AM86" i="39"/>
  <c r="R49" i="35"/>
  <c r="AL86" i="39"/>
  <c r="Q49" i="35"/>
  <c r="AJ86" i="39"/>
  <c r="O49" i="35"/>
  <c r="AE86" i="39"/>
  <c r="J49" i="35"/>
  <c r="AD86" i="39"/>
  <c r="I49" i="35"/>
  <c r="AC86" i="39"/>
  <c r="H49" i="35"/>
  <c r="AB86" i="39"/>
  <c r="G49" i="35"/>
  <c r="AA86" i="39"/>
  <c r="F49" i="35"/>
  <c r="Z86" i="39"/>
  <c r="E49" i="35"/>
  <c r="Y86" i="39"/>
  <c r="D49" i="35"/>
  <c r="BJ85" i="39"/>
  <c r="BI85" i="39"/>
  <c r="BH85" i="39"/>
  <c r="BG85" i="39"/>
  <c r="AI48" i="35"/>
  <c r="BF85" i="39"/>
  <c r="AH48" i="35"/>
  <c r="BE85" i="39"/>
  <c r="BD85" i="39"/>
  <c r="BC85" i="39"/>
  <c r="AF48" i="35"/>
  <c r="BA85" i="39"/>
  <c r="AZ85" i="39"/>
  <c r="AY85" i="39"/>
  <c r="AW85" i="39"/>
  <c r="AB48" i="35"/>
  <c r="AV85" i="39"/>
  <c r="AA48" i="35"/>
  <c r="AU85" i="39"/>
  <c r="Z48" i="35"/>
  <c r="AS85" i="39"/>
  <c r="X48" i="35"/>
  <c r="AR85" i="39"/>
  <c r="W48" i="35"/>
  <c r="AQ85" i="39"/>
  <c r="V48" i="35"/>
  <c r="AP85" i="39"/>
  <c r="U48" i="35"/>
  <c r="AO85" i="39"/>
  <c r="T48" i="35"/>
  <c r="AN85" i="39"/>
  <c r="S48" i="35"/>
  <c r="AM85" i="39"/>
  <c r="R48" i="35"/>
  <c r="AL85" i="39"/>
  <c r="Q48" i="35"/>
  <c r="AJ85" i="39"/>
  <c r="O48" i="35"/>
  <c r="AE85" i="39"/>
  <c r="J48" i="35"/>
  <c r="AD85" i="39"/>
  <c r="I48" i="35"/>
  <c r="AC85" i="39"/>
  <c r="H48" i="35"/>
  <c r="AB85" i="39"/>
  <c r="G48" i="35"/>
  <c r="AA85" i="39"/>
  <c r="F48" i="35"/>
  <c r="Z85" i="39"/>
  <c r="E48" i="35"/>
  <c r="Y85" i="39"/>
  <c r="D48" i="35"/>
  <c r="BJ84" i="39"/>
  <c r="BI84" i="39"/>
  <c r="BH84" i="39"/>
  <c r="BG84" i="39"/>
  <c r="AI47" i="35"/>
  <c r="BF84" i="39"/>
  <c r="AH47" i="35"/>
  <c r="BE84" i="39"/>
  <c r="BD84" i="39"/>
  <c r="BC84" i="39"/>
  <c r="AF47" i="35"/>
  <c r="BA84" i="39"/>
  <c r="AZ84" i="39"/>
  <c r="AY84" i="39"/>
  <c r="AW84" i="39"/>
  <c r="AB47" i="35"/>
  <c r="AV84" i="39"/>
  <c r="AA47" i="35"/>
  <c r="AU84" i="39"/>
  <c r="Z47" i="35"/>
  <c r="AS84" i="39"/>
  <c r="X47" i="35"/>
  <c r="AR84" i="39"/>
  <c r="W47" i="35"/>
  <c r="AQ84" i="39"/>
  <c r="V47" i="35"/>
  <c r="AP84" i="39"/>
  <c r="U47" i="35"/>
  <c r="AO84" i="39"/>
  <c r="T47" i="35"/>
  <c r="AN84" i="39"/>
  <c r="S47" i="35"/>
  <c r="AM84" i="39"/>
  <c r="R47" i="35"/>
  <c r="AL84" i="39"/>
  <c r="Q47" i="35"/>
  <c r="AJ84" i="39"/>
  <c r="O47" i="35"/>
  <c r="AE84" i="39"/>
  <c r="J47" i="35"/>
  <c r="AD84" i="39"/>
  <c r="I47" i="35"/>
  <c r="AC84" i="39"/>
  <c r="H47" i="35"/>
  <c r="AB84" i="39"/>
  <c r="G47" i="35"/>
  <c r="AA84" i="39"/>
  <c r="F47" i="35"/>
  <c r="Z84" i="39"/>
  <c r="E47" i="35"/>
  <c r="Y84" i="39"/>
  <c r="D47" i="35"/>
  <c r="BJ83" i="39"/>
  <c r="BI83" i="39"/>
  <c r="BH83" i="39"/>
  <c r="BG83" i="39"/>
  <c r="AI46" i="35"/>
  <c r="BF83" i="39"/>
  <c r="AH46" i="35"/>
  <c r="BE83" i="39"/>
  <c r="BD83" i="39"/>
  <c r="BC83" i="39"/>
  <c r="AF46" i="35"/>
  <c r="BA83" i="39"/>
  <c r="AZ83" i="39"/>
  <c r="AY83" i="39"/>
  <c r="AW83" i="39"/>
  <c r="AB46" i="35"/>
  <c r="AV83" i="39"/>
  <c r="AA46" i="35"/>
  <c r="AU83" i="39"/>
  <c r="Z46" i="35"/>
  <c r="AS83" i="39"/>
  <c r="X46" i="35"/>
  <c r="AR83" i="39"/>
  <c r="W46" i="35"/>
  <c r="AQ83" i="39"/>
  <c r="V46" i="35"/>
  <c r="AP83" i="39"/>
  <c r="U46" i="35"/>
  <c r="AO83" i="39"/>
  <c r="T46" i="35"/>
  <c r="AN83" i="39"/>
  <c r="S46" i="35"/>
  <c r="AM83" i="39"/>
  <c r="AL83" i="39"/>
  <c r="Q46" i="35"/>
  <c r="AJ83" i="39"/>
  <c r="O46" i="35"/>
  <c r="AE83" i="39"/>
  <c r="J46" i="35"/>
  <c r="AD83" i="39"/>
  <c r="I46" i="35"/>
  <c r="AC83" i="39"/>
  <c r="H46" i="35"/>
  <c r="AB83" i="39"/>
  <c r="G46" i="35"/>
  <c r="AA83" i="39"/>
  <c r="F46" i="35"/>
  <c r="Z83" i="39"/>
  <c r="E46" i="35"/>
  <c r="Y83" i="39"/>
  <c r="D46" i="35"/>
  <c r="BJ82" i="39"/>
  <c r="BI82" i="39"/>
  <c r="BH82" i="39"/>
  <c r="BG82" i="39"/>
  <c r="BF82" i="39"/>
  <c r="BE82" i="39"/>
  <c r="BD82" i="39"/>
  <c r="BC82" i="39"/>
  <c r="BA82" i="39"/>
  <c r="AZ82" i="39"/>
  <c r="AY82" i="39"/>
  <c r="AW82" i="39"/>
  <c r="AV82" i="39"/>
  <c r="AU82" i="39"/>
  <c r="AS82" i="39"/>
  <c r="AR82" i="39"/>
  <c r="AQ82" i="39"/>
  <c r="AP82" i="39"/>
  <c r="AO82" i="39"/>
  <c r="AN82" i="39"/>
  <c r="AM82" i="39"/>
  <c r="AL82" i="39"/>
  <c r="AJ82" i="39"/>
  <c r="AE82" i="39"/>
  <c r="AD82" i="39"/>
  <c r="AC82" i="39"/>
  <c r="AB82" i="39"/>
  <c r="AA82" i="39"/>
  <c r="Z82" i="39"/>
  <c r="Y82" i="39"/>
  <c r="BJ81" i="39"/>
  <c r="BI81" i="39"/>
  <c r="BH81" i="39"/>
  <c r="BG81" i="39"/>
  <c r="BF81" i="39"/>
  <c r="BE81" i="39"/>
  <c r="BD81" i="39"/>
  <c r="BC81" i="39"/>
  <c r="BA81" i="39"/>
  <c r="AZ81" i="39"/>
  <c r="AY81" i="39"/>
  <c r="AW81" i="39"/>
  <c r="AV81" i="39"/>
  <c r="AU81" i="39"/>
  <c r="AS81" i="39"/>
  <c r="AR81" i="39"/>
  <c r="AQ81" i="39"/>
  <c r="AP81" i="39"/>
  <c r="AO81" i="39"/>
  <c r="AN81" i="39"/>
  <c r="AM81" i="39"/>
  <c r="AL81" i="39"/>
  <c r="AJ81" i="39"/>
  <c r="AE81" i="39"/>
  <c r="AD81" i="39"/>
  <c r="AC81" i="39"/>
  <c r="AB81" i="39"/>
  <c r="AA81" i="39"/>
  <c r="Z81" i="39"/>
  <c r="Y81" i="39"/>
  <c r="BJ80" i="39"/>
  <c r="BI80" i="39"/>
  <c r="BH80" i="39"/>
  <c r="BG80" i="39"/>
  <c r="AI43" i="35"/>
  <c r="BF80" i="39"/>
  <c r="AH43" i="35"/>
  <c r="BE80" i="39"/>
  <c r="BD80" i="39"/>
  <c r="BC80" i="39"/>
  <c r="AF43" i="35"/>
  <c r="BA80" i="39"/>
  <c r="AZ80" i="39"/>
  <c r="AY80" i="39"/>
  <c r="AW80" i="39"/>
  <c r="AB43" i="35"/>
  <c r="AV80" i="39"/>
  <c r="AA43" i="35"/>
  <c r="AU80" i="39"/>
  <c r="Z43" i="35"/>
  <c r="AS80" i="39"/>
  <c r="X43" i="35"/>
  <c r="AR80" i="39"/>
  <c r="W43" i="35"/>
  <c r="AQ80" i="39"/>
  <c r="V43" i="35"/>
  <c r="AP80" i="39"/>
  <c r="U43" i="35"/>
  <c r="AO80" i="39"/>
  <c r="T43" i="35"/>
  <c r="AN80" i="39"/>
  <c r="S43" i="35"/>
  <c r="AM80" i="39"/>
  <c r="R43" i="35"/>
  <c r="AL80" i="39"/>
  <c r="Q43" i="35"/>
  <c r="AJ80" i="39"/>
  <c r="O43" i="35"/>
  <c r="AE80" i="39"/>
  <c r="J43" i="35"/>
  <c r="AD80" i="39"/>
  <c r="I43" i="35"/>
  <c r="AC80" i="39"/>
  <c r="H43" i="35"/>
  <c r="AB80" i="39"/>
  <c r="G43" i="35"/>
  <c r="AA80" i="39"/>
  <c r="F43" i="35"/>
  <c r="Z80" i="39"/>
  <c r="E43" i="35"/>
  <c r="Y80" i="39"/>
  <c r="D43" i="35"/>
  <c r="BJ79" i="39"/>
  <c r="BI79" i="39"/>
  <c r="BH79" i="39"/>
  <c r="BG79" i="39"/>
  <c r="AI42" i="35"/>
  <c r="BF79" i="39"/>
  <c r="AH42" i="35"/>
  <c r="BE79" i="39"/>
  <c r="BD79" i="39"/>
  <c r="BC79" i="39"/>
  <c r="AF42" i="35"/>
  <c r="BA79" i="39"/>
  <c r="AZ79" i="39"/>
  <c r="AY79" i="39"/>
  <c r="AW79" i="39"/>
  <c r="AB42" i="35"/>
  <c r="AV79" i="39"/>
  <c r="AA42" i="35"/>
  <c r="AU79" i="39"/>
  <c r="Z42" i="35"/>
  <c r="AS79" i="39"/>
  <c r="X42" i="35"/>
  <c r="AR79" i="39"/>
  <c r="W42" i="35"/>
  <c r="AQ79" i="39"/>
  <c r="V42" i="35"/>
  <c r="AP79" i="39"/>
  <c r="U42" i="35"/>
  <c r="AO79" i="39"/>
  <c r="T42" i="35"/>
  <c r="AN79" i="39"/>
  <c r="S42" i="35"/>
  <c r="AM79" i="39"/>
  <c r="R42" i="35"/>
  <c r="AL79" i="39"/>
  <c r="Q42" i="35"/>
  <c r="AJ79" i="39"/>
  <c r="O42" i="35"/>
  <c r="AE79" i="39"/>
  <c r="J42" i="35"/>
  <c r="AD79" i="39"/>
  <c r="I42" i="35"/>
  <c r="AC79" i="39"/>
  <c r="H42" i="35"/>
  <c r="AB79" i="39"/>
  <c r="G42" i="35"/>
  <c r="AA79" i="39"/>
  <c r="F42" i="35"/>
  <c r="Z79" i="39"/>
  <c r="E42" i="35"/>
  <c r="Y79" i="39"/>
  <c r="D42" i="35"/>
  <c r="BJ78" i="39"/>
  <c r="BI78" i="39"/>
  <c r="BH78" i="39"/>
  <c r="BG78" i="39"/>
  <c r="AI41" i="35"/>
  <c r="BF78" i="39"/>
  <c r="AH41" i="35"/>
  <c r="BE78" i="39"/>
  <c r="BD78" i="39"/>
  <c r="BC78" i="39"/>
  <c r="AF41" i="35"/>
  <c r="BA78" i="39"/>
  <c r="AZ78" i="39"/>
  <c r="AY78" i="39"/>
  <c r="AW78" i="39"/>
  <c r="AB41" i="35"/>
  <c r="AV78" i="39"/>
  <c r="AA41" i="35"/>
  <c r="AU78" i="39"/>
  <c r="Z41" i="35"/>
  <c r="AS78" i="39"/>
  <c r="X41" i="35"/>
  <c r="AR78" i="39"/>
  <c r="W41" i="35"/>
  <c r="AQ78" i="39"/>
  <c r="V41" i="35"/>
  <c r="AP78" i="39"/>
  <c r="U41" i="35"/>
  <c r="AO78" i="39"/>
  <c r="T41" i="35"/>
  <c r="AN78" i="39"/>
  <c r="S41" i="35"/>
  <c r="AM78" i="39"/>
  <c r="R41" i="35"/>
  <c r="AL78" i="39"/>
  <c r="Q41" i="35"/>
  <c r="AJ78" i="39"/>
  <c r="O41" i="35"/>
  <c r="AE78" i="39"/>
  <c r="J41" i="35"/>
  <c r="AD78" i="39"/>
  <c r="I41" i="35"/>
  <c r="AC78" i="39"/>
  <c r="H41" i="35"/>
  <c r="AB78" i="39"/>
  <c r="G41" i="35"/>
  <c r="AA78" i="39"/>
  <c r="F41" i="35"/>
  <c r="Z78" i="39"/>
  <c r="E41" i="35"/>
  <c r="Y78" i="39"/>
  <c r="D41" i="35"/>
  <c r="BJ77" i="39"/>
  <c r="BI77" i="39"/>
  <c r="BH77" i="39"/>
  <c r="BG77" i="39"/>
  <c r="AI40" i="35"/>
  <c r="BF77" i="39"/>
  <c r="AH40" i="35"/>
  <c r="BE77" i="39"/>
  <c r="BD77" i="39"/>
  <c r="BC77" i="39"/>
  <c r="AF40" i="35"/>
  <c r="BA77" i="39"/>
  <c r="AZ77" i="39"/>
  <c r="AY77" i="39"/>
  <c r="AW77" i="39"/>
  <c r="AB40" i="35"/>
  <c r="AV77" i="39"/>
  <c r="AA40" i="35"/>
  <c r="AU77" i="39"/>
  <c r="Z40" i="35"/>
  <c r="AS77" i="39"/>
  <c r="X40" i="35"/>
  <c r="AR77" i="39"/>
  <c r="W40" i="35"/>
  <c r="AQ77" i="39"/>
  <c r="V40" i="35"/>
  <c r="AP77" i="39"/>
  <c r="U40" i="35"/>
  <c r="AO77" i="39"/>
  <c r="T40" i="35"/>
  <c r="AN77" i="39"/>
  <c r="S40" i="35"/>
  <c r="AM77" i="39"/>
  <c r="R40" i="35"/>
  <c r="AL77" i="39"/>
  <c r="Q40" i="35"/>
  <c r="AJ77" i="39"/>
  <c r="O40" i="35"/>
  <c r="AE77" i="39"/>
  <c r="J40" i="35"/>
  <c r="AD77" i="39"/>
  <c r="I40" i="35"/>
  <c r="AC77" i="39"/>
  <c r="H40" i="35"/>
  <c r="AB77" i="39"/>
  <c r="G40" i="35"/>
  <c r="AA77" i="39"/>
  <c r="F40" i="35"/>
  <c r="Z77" i="39"/>
  <c r="E40" i="35"/>
  <c r="Y77" i="39"/>
  <c r="D40" i="35"/>
  <c r="BJ76" i="39"/>
  <c r="BI76" i="39"/>
  <c r="BH76" i="39"/>
  <c r="BG76" i="39"/>
  <c r="AI37" i="35"/>
  <c r="BF76" i="39"/>
  <c r="AH37" i="35"/>
  <c r="BE76" i="39"/>
  <c r="BD76" i="39"/>
  <c r="BC76" i="39"/>
  <c r="AF37" i="35"/>
  <c r="BA76" i="39"/>
  <c r="AZ76" i="39"/>
  <c r="AY76" i="39"/>
  <c r="AW76" i="39"/>
  <c r="AB37" i="35"/>
  <c r="AV76" i="39"/>
  <c r="AA37" i="35"/>
  <c r="AU76" i="39"/>
  <c r="Z37" i="35"/>
  <c r="AS76" i="39"/>
  <c r="X37" i="35"/>
  <c r="AR76" i="39"/>
  <c r="W37" i="35"/>
  <c r="AQ76" i="39"/>
  <c r="V37" i="35"/>
  <c r="AP76" i="39"/>
  <c r="U37" i="35"/>
  <c r="AO76" i="39"/>
  <c r="T37" i="35"/>
  <c r="AN76" i="39"/>
  <c r="S37" i="35"/>
  <c r="AM76" i="39"/>
  <c r="R37" i="35"/>
  <c r="AL76" i="39"/>
  <c r="Q37" i="35"/>
  <c r="AJ76" i="39"/>
  <c r="O37" i="35"/>
  <c r="AE76" i="39"/>
  <c r="J37" i="35"/>
  <c r="AD76" i="39"/>
  <c r="I37" i="35"/>
  <c r="AC76" i="39"/>
  <c r="H37" i="35"/>
  <c r="AB76" i="39"/>
  <c r="G37" i="35"/>
  <c r="AA76" i="39"/>
  <c r="F37" i="35"/>
  <c r="Z76" i="39"/>
  <c r="E37" i="35"/>
  <c r="Y76" i="39"/>
  <c r="D37" i="35"/>
  <c r="BJ75" i="39"/>
  <c r="BI75" i="39"/>
  <c r="BH75" i="39"/>
  <c r="BG75" i="39"/>
  <c r="AI36" i="35"/>
  <c r="BF75" i="39"/>
  <c r="AH36" i="35"/>
  <c r="BE75" i="39"/>
  <c r="BD75" i="39"/>
  <c r="BC75" i="39"/>
  <c r="AF36" i="35"/>
  <c r="BA75" i="39"/>
  <c r="AZ75" i="39"/>
  <c r="AY75" i="39"/>
  <c r="AW75" i="39"/>
  <c r="AB36" i="35"/>
  <c r="AV75" i="39"/>
  <c r="AA36" i="35"/>
  <c r="AU75" i="39"/>
  <c r="Z36" i="35"/>
  <c r="AS75" i="39"/>
  <c r="X36" i="35"/>
  <c r="AR75" i="39"/>
  <c r="W36" i="35"/>
  <c r="AQ75" i="39"/>
  <c r="V36" i="35"/>
  <c r="AP75" i="39"/>
  <c r="U36" i="35"/>
  <c r="AO75" i="39"/>
  <c r="T36" i="35"/>
  <c r="AN75" i="39"/>
  <c r="S36" i="35"/>
  <c r="AM75" i="39"/>
  <c r="R36" i="35"/>
  <c r="AL75" i="39"/>
  <c r="Q36" i="35"/>
  <c r="AJ75" i="39"/>
  <c r="O36" i="35"/>
  <c r="AE75" i="39"/>
  <c r="J36" i="35"/>
  <c r="AD75" i="39"/>
  <c r="I36" i="35"/>
  <c r="AC75" i="39"/>
  <c r="H36" i="35"/>
  <c r="AB75" i="39"/>
  <c r="G36" i="35"/>
  <c r="AA75" i="39"/>
  <c r="F36" i="35"/>
  <c r="Z75" i="39"/>
  <c r="E36" i="35"/>
  <c r="Y75" i="39"/>
  <c r="D36" i="35"/>
  <c r="BJ74" i="39"/>
  <c r="BI74" i="39"/>
  <c r="BH74" i="39"/>
  <c r="BG74" i="39"/>
  <c r="AI35" i="35"/>
  <c r="BF74" i="39"/>
  <c r="AH35" i="35"/>
  <c r="BE74" i="39"/>
  <c r="BD74" i="39"/>
  <c r="BC74" i="39"/>
  <c r="AF35" i="35"/>
  <c r="BA74" i="39"/>
  <c r="AZ74" i="39"/>
  <c r="AY74" i="39"/>
  <c r="AW74" i="39"/>
  <c r="AB35" i="35"/>
  <c r="AV74" i="39"/>
  <c r="AA35" i="35"/>
  <c r="AU74" i="39"/>
  <c r="Z35" i="35"/>
  <c r="AS74" i="39"/>
  <c r="X35" i="35"/>
  <c r="AR74" i="39"/>
  <c r="W35" i="35"/>
  <c r="AQ74" i="39"/>
  <c r="V35" i="35"/>
  <c r="AP74" i="39"/>
  <c r="U35" i="35"/>
  <c r="AO74" i="39"/>
  <c r="T35" i="35"/>
  <c r="AN74" i="39"/>
  <c r="S35" i="35"/>
  <c r="AM74" i="39"/>
  <c r="R35" i="35"/>
  <c r="AL74" i="39"/>
  <c r="Q35" i="35"/>
  <c r="AJ74" i="39"/>
  <c r="O35" i="35"/>
  <c r="AE74" i="39"/>
  <c r="J35" i="35"/>
  <c r="AD74" i="39"/>
  <c r="I35" i="35"/>
  <c r="AC74" i="39"/>
  <c r="H35" i="35"/>
  <c r="AB74" i="39"/>
  <c r="G35" i="35"/>
  <c r="AA74" i="39"/>
  <c r="F35" i="35"/>
  <c r="Z74" i="39"/>
  <c r="E35" i="35"/>
  <c r="Y74" i="39"/>
  <c r="D35" i="35"/>
  <c r="BJ73" i="39"/>
  <c r="BI73" i="39"/>
  <c r="BH73" i="39"/>
  <c r="BG73" i="39"/>
  <c r="AI34" i="35"/>
  <c r="BF73" i="39"/>
  <c r="AH34" i="35"/>
  <c r="BE73" i="39"/>
  <c r="BD73" i="39"/>
  <c r="BC73" i="39"/>
  <c r="AF34" i="35"/>
  <c r="BA73" i="39"/>
  <c r="AZ73" i="39"/>
  <c r="AY73" i="39"/>
  <c r="AW73" i="39"/>
  <c r="AB34" i="35"/>
  <c r="AV73" i="39"/>
  <c r="AA34" i="35"/>
  <c r="AU73" i="39"/>
  <c r="Z34" i="35"/>
  <c r="AS73" i="39"/>
  <c r="X34" i="35"/>
  <c r="AR73" i="39"/>
  <c r="W34" i="35"/>
  <c r="AQ73" i="39"/>
  <c r="V34" i="35"/>
  <c r="AP73" i="39"/>
  <c r="U34" i="35"/>
  <c r="AO73" i="39"/>
  <c r="T34" i="35"/>
  <c r="AN73" i="39"/>
  <c r="S34" i="35"/>
  <c r="AM73" i="39"/>
  <c r="R34" i="35"/>
  <c r="AL73" i="39"/>
  <c r="Q34" i="35"/>
  <c r="AJ73" i="39"/>
  <c r="O34" i="35"/>
  <c r="AE73" i="39"/>
  <c r="J34" i="35"/>
  <c r="AD73" i="39"/>
  <c r="I34" i="35"/>
  <c r="AC73" i="39"/>
  <c r="H34" i="35"/>
  <c r="AB73" i="39"/>
  <c r="G34" i="35"/>
  <c r="AA73" i="39"/>
  <c r="F34" i="35"/>
  <c r="Z73" i="39"/>
  <c r="E34" i="35"/>
  <c r="Y73" i="39"/>
  <c r="D34" i="35"/>
  <c r="BJ72" i="39"/>
  <c r="BI72" i="39"/>
  <c r="BH72" i="39"/>
  <c r="BG72" i="39"/>
  <c r="AI33" i="35"/>
  <c r="BF72" i="39"/>
  <c r="AH33" i="35"/>
  <c r="BE72" i="39"/>
  <c r="BD72" i="39"/>
  <c r="BC72" i="39"/>
  <c r="AF33" i="35"/>
  <c r="BA72" i="39"/>
  <c r="AZ72" i="39"/>
  <c r="AY72" i="39"/>
  <c r="AW72" i="39"/>
  <c r="AB33" i="35"/>
  <c r="AV72" i="39"/>
  <c r="AA33" i="35"/>
  <c r="AU72" i="39"/>
  <c r="Z33" i="35"/>
  <c r="AS72" i="39"/>
  <c r="X33" i="35"/>
  <c r="AR72" i="39"/>
  <c r="W33" i="35"/>
  <c r="AQ72" i="39"/>
  <c r="V33" i="35"/>
  <c r="AP72" i="39"/>
  <c r="U33" i="35"/>
  <c r="AO72" i="39"/>
  <c r="T33" i="35"/>
  <c r="AN72" i="39"/>
  <c r="S33" i="35"/>
  <c r="AM72" i="39"/>
  <c r="R33" i="35"/>
  <c r="AL72" i="39"/>
  <c r="Q33" i="35"/>
  <c r="AJ72" i="39"/>
  <c r="O33" i="35"/>
  <c r="AE72" i="39"/>
  <c r="J33" i="35"/>
  <c r="AD72" i="39"/>
  <c r="I33" i="35"/>
  <c r="AC72" i="39"/>
  <c r="H33" i="35"/>
  <c r="AB72" i="39"/>
  <c r="G33" i="35"/>
  <c r="AA72" i="39"/>
  <c r="F33" i="35"/>
  <c r="Z72" i="39"/>
  <c r="E33" i="35"/>
  <c r="Y72" i="39"/>
  <c r="D33" i="35"/>
  <c r="BJ71" i="39"/>
  <c r="BI71" i="39"/>
  <c r="BH71" i="39"/>
  <c r="BG71" i="39"/>
  <c r="AI32" i="35"/>
  <c r="BF71" i="39"/>
  <c r="AH32" i="35"/>
  <c r="BE71" i="39"/>
  <c r="BD71" i="39"/>
  <c r="BC71" i="39"/>
  <c r="AF32" i="35"/>
  <c r="BA71" i="39"/>
  <c r="AZ71" i="39"/>
  <c r="AY71" i="39"/>
  <c r="AW71" i="39"/>
  <c r="AB32" i="35"/>
  <c r="AV71" i="39"/>
  <c r="AA32" i="35"/>
  <c r="AU71" i="39"/>
  <c r="Z32" i="35"/>
  <c r="AS71" i="39"/>
  <c r="X32" i="35"/>
  <c r="AR71" i="39"/>
  <c r="W32" i="35"/>
  <c r="AQ71" i="39"/>
  <c r="V32" i="35"/>
  <c r="AP71" i="39"/>
  <c r="U32" i="35"/>
  <c r="AO71" i="39"/>
  <c r="T32" i="35"/>
  <c r="AN71" i="39"/>
  <c r="S32" i="35"/>
  <c r="AM71" i="39"/>
  <c r="R32" i="35"/>
  <c r="AL71" i="39"/>
  <c r="Q32" i="35"/>
  <c r="AJ71" i="39"/>
  <c r="O32" i="35"/>
  <c r="AE71" i="39"/>
  <c r="J32" i="35"/>
  <c r="AD71" i="39"/>
  <c r="I32" i="35"/>
  <c r="AC71" i="39"/>
  <c r="H32" i="35"/>
  <c r="AB71" i="39"/>
  <c r="G32" i="35"/>
  <c r="AA71" i="39"/>
  <c r="F32" i="35"/>
  <c r="Z71" i="39"/>
  <c r="E32" i="35"/>
  <c r="Y71" i="39"/>
  <c r="D32" i="35"/>
  <c r="BJ70" i="39"/>
  <c r="BI70" i="39"/>
  <c r="BH70" i="39"/>
  <c r="BG70" i="39"/>
  <c r="AI29" i="35"/>
  <c r="BF70" i="39"/>
  <c r="AH29" i="35"/>
  <c r="BE70" i="39"/>
  <c r="BD70" i="39"/>
  <c r="BC70" i="39"/>
  <c r="AF29" i="35"/>
  <c r="BA70" i="39"/>
  <c r="AZ70" i="39"/>
  <c r="AY70" i="39"/>
  <c r="AW70" i="39"/>
  <c r="AB29" i="35"/>
  <c r="AV70" i="39"/>
  <c r="AA29" i="35"/>
  <c r="AU70" i="39"/>
  <c r="Z29" i="35"/>
  <c r="AS70" i="39"/>
  <c r="X29" i="35"/>
  <c r="AR70" i="39"/>
  <c r="W29" i="35"/>
  <c r="AQ70" i="39"/>
  <c r="V29" i="35"/>
  <c r="AP70" i="39"/>
  <c r="U29" i="35"/>
  <c r="AO70" i="39"/>
  <c r="T29" i="35"/>
  <c r="AN70" i="39"/>
  <c r="S29" i="35"/>
  <c r="AM70" i="39"/>
  <c r="R29" i="35"/>
  <c r="AL70" i="39"/>
  <c r="Q29" i="35"/>
  <c r="AJ70" i="39"/>
  <c r="O29" i="35"/>
  <c r="AE70" i="39"/>
  <c r="J29" i="35"/>
  <c r="AD70" i="39"/>
  <c r="I29" i="35"/>
  <c r="AC70" i="39"/>
  <c r="H29" i="35"/>
  <c r="AB70" i="39"/>
  <c r="G29" i="35"/>
  <c r="AA70" i="39"/>
  <c r="F29" i="35"/>
  <c r="Z70" i="39"/>
  <c r="E29" i="35"/>
  <c r="Y70" i="39"/>
  <c r="D29" i="35"/>
  <c r="BJ69" i="39"/>
  <c r="BI69" i="39"/>
  <c r="BH69" i="39"/>
  <c r="BG69" i="39"/>
  <c r="AI28" i="35"/>
  <c r="BF69" i="39"/>
  <c r="AH28" i="35"/>
  <c r="BE69" i="39"/>
  <c r="BD69" i="39"/>
  <c r="BC69" i="39"/>
  <c r="AF28" i="35"/>
  <c r="BA69" i="39"/>
  <c r="AZ69" i="39"/>
  <c r="AY69" i="39"/>
  <c r="AW69" i="39"/>
  <c r="AB28" i="35"/>
  <c r="AV69" i="39"/>
  <c r="AA28" i="35"/>
  <c r="AU69" i="39"/>
  <c r="Z28" i="35"/>
  <c r="AS69" i="39"/>
  <c r="X28" i="35"/>
  <c r="AR69" i="39"/>
  <c r="W28" i="35"/>
  <c r="AQ69" i="39"/>
  <c r="V28" i="35"/>
  <c r="AP69" i="39"/>
  <c r="U28" i="35"/>
  <c r="AO69" i="39"/>
  <c r="T28" i="35"/>
  <c r="AN69" i="39"/>
  <c r="S28" i="35"/>
  <c r="AM69" i="39"/>
  <c r="R28" i="35"/>
  <c r="AL69" i="39"/>
  <c r="Q28" i="35"/>
  <c r="AJ69" i="39"/>
  <c r="O28" i="35"/>
  <c r="AE69" i="39"/>
  <c r="J28" i="35"/>
  <c r="AD69" i="39"/>
  <c r="I28" i="35"/>
  <c r="AC69" i="39"/>
  <c r="H28" i="35"/>
  <c r="AB69" i="39"/>
  <c r="G28" i="35"/>
  <c r="AA69" i="39"/>
  <c r="F28" i="35"/>
  <c r="Z69" i="39"/>
  <c r="E28" i="35"/>
  <c r="Y69" i="39"/>
  <c r="D28" i="35"/>
  <c r="BJ68" i="39"/>
  <c r="BI68" i="39"/>
  <c r="BH68" i="39"/>
  <c r="BG68" i="39"/>
  <c r="AI25" i="35"/>
  <c r="BF68" i="39"/>
  <c r="BE68" i="39"/>
  <c r="BD68" i="39"/>
  <c r="BC68" i="39"/>
  <c r="AF25" i="35"/>
  <c r="BA68" i="39"/>
  <c r="AZ68" i="39"/>
  <c r="AY68" i="39"/>
  <c r="AW68" i="39"/>
  <c r="AB25" i="35"/>
  <c r="AV68" i="39"/>
  <c r="AA25" i="35"/>
  <c r="AU68" i="39"/>
  <c r="Z25" i="35"/>
  <c r="AS68" i="39"/>
  <c r="X25" i="35"/>
  <c r="AR68" i="39"/>
  <c r="W25" i="35"/>
  <c r="AQ68" i="39"/>
  <c r="V25" i="35"/>
  <c r="AP68" i="39"/>
  <c r="U25" i="35"/>
  <c r="AO68" i="39"/>
  <c r="T25" i="35"/>
  <c r="AN68" i="39"/>
  <c r="S25" i="35"/>
  <c r="AM68" i="39"/>
  <c r="R25" i="35"/>
  <c r="AL68" i="39"/>
  <c r="Q25" i="35"/>
  <c r="AJ68" i="39"/>
  <c r="O25" i="35"/>
  <c r="AE68" i="39"/>
  <c r="J25" i="35"/>
  <c r="AD68" i="39"/>
  <c r="I25" i="35"/>
  <c r="AC68" i="39"/>
  <c r="H25" i="35"/>
  <c r="AB68" i="39"/>
  <c r="G25" i="35"/>
  <c r="AA68" i="39"/>
  <c r="F25" i="35"/>
  <c r="Z68" i="39"/>
  <c r="E25" i="35"/>
  <c r="Y68" i="39"/>
  <c r="D25" i="35"/>
  <c r="BJ67" i="39"/>
  <c r="BI67" i="39"/>
  <c r="BH67" i="39"/>
  <c r="BG67" i="39"/>
  <c r="AI24" i="35"/>
  <c r="BF67" i="39"/>
  <c r="AH24" i="35"/>
  <c r="BE67" i="39"/>
  <c r="BD67" i="39"/>
  <c r="BC67" i="39"/>
  <c r="AF24" i="35"/>
  <c r="BA67" i="39"/>
  <c r="AZ67" i="39"/>
  <c r="AY67" i="39"/>
  <c r="AW67" i="39"/>
  <c r="AB24" i="35"/>
  <c r="AV67" i="39"/>
  <c r="AA24" i="35"/>
  <c r="AU67" i="39"/>
  <c r="Z24" i="35"/>
  <c r="AS67" i="39"/>
  <c r="X24" i="35"/>
  <c r="AR67" i="39"/>
  <c r="W24" i="35"/>
  <c r="AQ67" i="39"/>
  <c r="V24" i="35"/>
  <c r="AP67" i="39"/>
  <c r="U24" i="35"/>
  <c r="AO67" i="39"/>
  <c r="T24" i="35"/>
  <c r="AN67" i="39"/>
  <c r="S24" i="35"/>
  <c r="AM67" i="39"/>
  <c r="R24" i="35"/>
  <c r="AL67" i="39"/>
  <c r="Q24" i="35"/>
  <c r="AJ67" i="39"/>
  <c r="O24" i="35"/>
  <c r="AE67" i="39"/>
  <c r="J24" i="35"/>
  <c r="AD67" i="39"/>
  <c r="I24" i="35"/>
  <c r="AC67" i="39"/>
  <c r="H24" i="35"/>
  <c r="AB67" i="39"/>
  <c r="G24" i="35"/>
  <c r="AA67" i="39"/>
  <c r="F24" i="35"/>
  <c r="Z67" i="39"/>
  <c r="E24" i="35"/>
  <c r="Y67" i="39"/>
  <c r="D24" i="35"/>
  <c r="BJ66" i="39"/>
  <c r="BI66" i="39"/>
  <c r="BH66" i="39"/>
  <c r="BG66" i="39"/>
  <c r="AI23" i="35"/>
  <c r="BF66" i="39"/>
  <c r="AH23" i="35"/>
  <c r="BE66" i="39"/>
  <c r="BD66" i="39"/>
  <c r="BC66" i="39"/>
  <c r="AF23" i="35"/>
  <c r="BA66" i="39"/>
  <c r="AZ66" i="39"/>
  <c r="AY66" i="39"/>
  <c r="AW66" i="39"/>
  <c r="AB23" i="35"/>
  <c r="AV66" i="39"/>
  <c r="AA23" i="35"/>
  <c r="AU66" i="39"/>
  <c r="Z23" i="35"/>
  <c r="AS66" i="39"/>
  <c r="X23" i="35"/>
  <c r="AR66" i="39"/>
  <c r="W23" i="35"/>
  <c r="AQ66" i="39"/>
  <c r="V23" i="35"/>
  <c r="AP66" i="39"/>
  <c r="U23" i="35"/>
  <c r="AO66" i="39"/>
  <c r="T23" i="35"/>
  <c r="AN66" i="39"/>
  <c r="S23" i="35"/>
  <c r="AM66" i="39"/>
  <c r="R23" i="35"/>
  <c r="AL66" i="39"/>
  <c r="Q23" i="35"/>
  <c r="AJ66" i="39"/>
  <c r="O23" i="35"/>
  <c r="AE66" i="39"/>
  <c r="J23" i="35"/>
  <c r="AD66" i="39"/>
  <c r="I23" i="35"/>
  <c r="AC66" i="39"/>
  <c r="H23" i="35"/>
  <c r="AB66" i="39"/>
  <c r="G23" i="35"/>
  <c r="AA66" i="39"/>
  <c r="F23" i="35"/>
  <c r="Z66" i="39"/>
  <c r="E23" i="35"/>
  <c r="Y66" i="39"/>
  <c r="D23" i="35"/>
  <c r="BJ65" i="39"/>
  <c r="BI65" i="39"/>
  <c r="BH65" i="39"/>
  <c r="BG65" i="39"/>
  <c r="AI22" i="35"/>
  <c r="BF65" i="39"/>
  <c r="AH22" i="35"/>
  <c r="BE65" i="39"/>
  <c r="BD65" i="39"/>
  <c r="BC65" i="39"/>
  <c r="AF22" i="35"/>
  <c r="BA65" i="39"/>
  <c r="AZ65" i="39"/>
  <c r="AY65" i="39"/>
  <c r="AW65" i="39"/>
  <c r="AB22" i="35"/>
  <c r="AV65" i="39"/>
  <c r="AA22" i="35"/>
  <c r="AU65" i="39"/>
  <c r="Z22" i="35"/>
  <c r="AS65" i="39"/>
  <c r="X22" i="35"/>
  <c r="AR65" i="39"/>
  <c r="W22" i="35"/>
  <c r="AQ65" i="39"/>
  <c r="V22" i="35"/>
  <c r="AP65" i="39"/>
  <c r="U22" i="35"/>
  <c r="AO65" i="39"/>
  <c r="T22" i="35"/>
  <c r="AN65" i="39"/>
  <c r="S22" i="35"/>
  <c r="AM65" i="39"/>
  <c r="R22" i="35"/>
  <c r="AL65" i="39"/>
  <c r="Q22" i="35"/>
  <c r="AJ65" i="39"/>
  <c r="O22" i="35"/>
  <c r="AE65" i="39"/>
  <c r="J22" i="35"/>
  <c r="AD65" i="39"/>
  <c r="I22" i="35"/>
  <c r="AC65" i="39"/>
  <c r="H22" i="35"/>
  <c r="AB65" i="39"/>
  <c r="G22" i="35"/>
  <c r="AA65" i="39"/>
  <c r="F22" i="35"/>
  <c r="Z65" i="39"/>
  <c r="E22" i="35"/>
  <c r="Y65" i="39"/>
  <c r="D22" i="35"/>
  <c r="BJ64" i="39"/>
  <c r="BI64" i="39"/>
  <c r="BH64" i="39"/>
  <c r="BG64" i="39"/>
  <c r="AI21" i="35"/>
  <c r="BF64" i="39"/>
  <c r="AH21" i="35"/>
  <c r="BE64" i="39"/>
  <c r="BD64" i="39"/>
  <c r="BC64" i="39"/>
  <c r="AF21" i="35"/>
  <c r="BA64" i="39"/>
  <c r="AZ64" i="39"/>
  <c r="AY64" i="39"/>
  <c r="AW64" i="39"/>
  <c r="AB21" i="35"/>
  <c r="AV64" i="39"/>
  <c r="AA21" i="35"/>
  <c r="AU64" i="39"/>
  <c r="Z21" i="35"/>
  <c r="AS64" i="39"/>
  <c r="X21" i="35"/>
  <c r="AR64" i="39"/>
  <c r="W21" i="35"/>
  <c r="AQ64" i="39"/>
  <c r="V21" i="35"/>
  <c r="AP64" i="39"/>
  <c r="U21" i="35"/>
  <c r="AO64" i="39"/>
  <c r="T21" i="35"/>
  <c r="AN64" i="39"/>
  <c r="S21" i="35"/>
  <c r="AM64" i="39"/>
  <c r="R21" i="35"/>
  <c r="AL64" i="39"/>
  <c r="Q21" i="35"/>
  <c r="AJ64" i="39"/>
  <c r="O21" i="35"/>
  <c r="AE64" i="39"/>
  <c r="J21" i="35"/>
  <c r="AD64" i="39"/>
  <c r="I21" i="35"/>
  <c r="AC64" i="39"/>
  <c r="H21" i="35"/>
  <c r="AB64" i="39"/>
  <c r="G21" i="35"/>
  <c r="AA64" i="39"/>
  <c r="F21" i="35"/>
  <c r="Z64" i="39"/>
  <c r="E21" i="35"/>
  <c r="Y64" i="39"/>
  <c r="D21" i="35"/>
  <c r="BJ63" i="39"/>
  <c r="BI63" i="39"/>
  <c r="BH63" i="39"/>
  <c r="BG63" i="39"/>
  <c r="AI20" i="35"/>
  <c r="BF63" i="39"/>
  <c r="AH20" i="35"/>
  <c r="BE63" i="39"/>
  <c r="BD63" i="39"/>
  <c r="BC63" i="39"/>
  <c r="AF20" i="35"/>
  <c r="BA63" i="39"/>
  <c r="AZ63" i="39"/>
  <c r="AY63" i="39"/>
  <c r="AW63" i="39"/>
  <c r="AB20" i="35"/>
  <c r="AV63" i="39"/>
  <c r="AA20" i="35"/>
  <c r="AU63" i="39"/>
  <c r="Z20" i="35"/>
  <c r="AS63" i="39"/>
  <c r="X20" i="35"/>
  <c r="AR63" i="39"/>
  <c r="W20" i="35"/>
  <c r="AQ63" i="39"/>
  <c r="V20" i="35"/>
  <c r="AP63" i="39"/>
  <c r="U20" i="35"/>
  <c r="AO63" i="39"/>
  <c r="T20" i="35"/>
  <c r="AN63" i="39"/>
  <c r="S20" i="35"/>
  <c r="AM63" i="39"/>
  <c r="R20" i="35"/>
  <c r="AL63" i="39"/>
  <c r="Q20" i="35"/>
  <c r="AJ63" i="39"/>
  <c r="O20" i="35"/>
  <c r="AE63" i="39"/>
  <c r="J20" i="35"/>
  <c r="AD63" i="39"/>
  <c r="I20" i="35"/>
  <c r="AC63" i="39"/>
  <c r="H20" i="35"/>
  <c r="AB63" i="39"/>
  <c r="G20" i="35"/>
  <c r="AA63" i="39"/>
  <c r="F20" i="35"/>
  <c r="Z63" i="39"/>
  <c r="E20" i="35"/>
  <c r="Y63" i="39"/>
  <c r="D20" i="35"/>
  <c r="BJ62" i="39"/>
  <c r="BI62" i="39"/>
  <c r="BH62" i="39"/>
  <c r="BG62" i="39"/>
  <c r="AI19" i="35"/>
  <c r="BF62" i="39"/>
  <c r="AH19" i="35"/>
  <c r="BE62" i="39"/>
  <c r="BD62" i="39"/>
  <c r="BC62" i="39"/>
  <c r="AF19" i="35"/>
  <c r="BA62" i="39"/>
  <c r="AZ62" i="39"/>
  <c r="AY62" i="39"/>
  <c r="AW62" i="39"/>
  <c r="AB19" i="35"/>
  <c r="AV62" i="39"/>
  <c r="AA19" i="35"/>
  <c r="AU62" i="39"/>
  <c r="Z19" i="35"/>
  <c r="AS62" i="39"/>
  <c r="X19" i="35"/>
  <c r="AR62" i="39"/>
  <c r="W19" i="35"/>
  <c r="AQ62" i="39"/>
  <c r="V19" i="35"/>
  <c r="AP62" i="39"/>
  <c r="U19" i="35"/>
  <c r="AO62" i="39"/>
  <c r="T19" i="35"/>
  <c r="AN62" i="39"/>
  <c r="S19" i="35"/>
  <c r="AM62" i="39"/>
  <c r="R19" i="35"/>
  <c r="AL62" i="39"/>
  <c r="Q19" i="35"/>
  <c r="AJ62" i="39"/>
  <c r="O19" i="35"/>
  <c r="AE62" i="39"/>
  <c r="J19" i="35"/>
  <c r="AD62" i="39"/>
  <c r="I19" i="35"/>
  <c r="AC62" i="39"/>
  <c r="H19" i="35"/>
  <c r="AB62" i="39"/>
  <c r="G19" i="35"/>
  <c r="AA62" i="39"/>
  <c r="F19" i="35"/>
  <c r="Z62" i="39"/>
  <c r="E19" i="35"/>
  <c r="Y62" i="39"/>
  <c r="D19" i="35"/>
  <c r="BJ61" i="39"/>
  <c r="BI61" i="39"/>
  <c r="BH61" i="39"/>
  <c r="BG61" i="39"/>
  <c r="AI18" i="35"/>
  <c r="BF61" i="39"/>
  <c r="AH18" i="35"/>
  <c r="BE61" i="39"/>
  <c r="BD61" i="39"/>
  <c r="BC61" i="39"/>
  <c r="AF18" i="35"/>
  <c r="BA61" i="39"/>
  <c r="AZ61" i="39"/>
  <c r="AY61" i="39"/>
  <c r="AW61" i="39"/>
  <c r="AB18" i="35"/>
  <c r="AV61" i="39"/>
  <c r="AA18" i="35"/>
  <c r="AU61" i="39"/>
  <c r="Z18" i="35"/>
  <c r="AS61" i="39"/>
  <c r="X18" i="35"/>
  <c r="AR61" i="39"/>
  <c r="W18" i="35"/>
  <c r="AQ61" i="39"/>
  <c r="V18" i="35"/>
  <c r="AP61" i="39"/>
  <c r="U18" i="35"/>
  <c r="AO61" i="39"/>
  <c r="T18" i="35"/>
  <c r="AN61" i="39"/>
  <c r="S18" i="35"/>
  <c r="AM61" i="39"/>
  <c r="R18" i="35"/>
  <c r="AL61" i="39"/>
  <c r="Q18" i="35"/>
  <c r="AJ61" i="39"/>
  <c r="O18" i="35"/>
  <c r="AE61" i="39"/>
  <c r="J18" i="35"/>
  <c r="AD61" i="39"/>
  <c r="I18" i="35"/>
  <c r="AC61" i="39"/>
  <c r="H18" i="35"/>
  <c r="AB61" i="39"/>
  <c r="G18" i="35"/>
  <c r="AA61" i="39"/>
  <c r="F18" i="35"/>
  <c r="Z61" i="39"/>
  <c r="E18" i="35"/>
  <c r="Y61" i="39"/>
  <c r="D18" i="35"/>
  <c r="BJ60" i="39"/>
  <c r="BI60" i="39"/>
  <c r="BH60" i="39"/>
  <c r="BG60" i="39"/>
  <c r="AI17" i="35"/>
  <c r="BF60" i="39"/>
  <c r="AH17" i="35"/>
  <c r="BE60" i="39"/>
  <c r="BD60" i="39"/>
  <c r="BC60" i="39"/>
  <c r="AF17" i="35"/>
  <c r="BA60" i="39"/>
  <c r="AZ60" i="39"/>
  <c r="AY60" i="39"/>
  <c r="AW60" i="39"/>
  <c r="AB17" i="35"/>
  <c r="AV60" i="39"/>
  <c r="AA17" i="35"/>
  <c r="AU60" i="39"/>
  <c r="Z17" i="35"/>
  <c r="AS60" i="39"/>
  <c r="X17" i="35"/>
  <c r="AR60" i="39"/>
  <c r="W17" i="35"/>
  <c r="AQ60" i="39"/>
  <c r="V17" i="35"/>
  <c r="AP60" i="39"/>
  <c r="U17" i="35"/>
  <c r="AO60" i="39"/>
  <c r="T17" i="35"/>
  <c r="AN60" i="39"/>
  <c r="S17" i="35"/>
  <c r="AM60" i="39"/>
  <c r="R17" i="35"/>
  <c r="AL60" i="39"/>
  <c r="Q17" i="35"/>
  <c r="AJ60" i="39"/>
  <c r="O17" i="35"/>
  <c r="AE60" i="39"/>
  <c r="J17" i="35"/>
  <c r="AD60" i="39"/>
  <c r="I17" i="35"/>
  <c r="AC60" i="39"/>
  <c r="H17" i="35"/>
  <c r="AB60" i="39"/>
  <c r="G17" i="35"/>
  <c r="AA60" i="39"/>
  <c r="F17" i="35"/>
  <c r="Z60" i="39"/>
  <c r="E17" i="35"/>
  <c r="Y60" i="39"/>
  <c r="D17" i="35"/>
  <c r="BJ59" i="39"/>
  <c r="BI59" i="39"/>
  <c r="BH59" i="39"/>
  <c r="BG59" i="39"/>
  <c r="AI16" i="35"/>
  <c r="BF59" i="39"/>
  <c r="AH16" i="35"/>
  <c r="BE59" i="39"/>
  <c r="BD59" i="39"/>
  <c r="BC59" i="39"/>
  <c r="AF16" i="35"/>
  <c r="BA59" i="39"/>
  <c r="AZ59" i="39"/>
  <c r="AY59" i="39"/>
  <c r="AW59" i="39"/>
  <c r="AB16" i="35"/>
  <c r="AV59" i="39"/>
  <c r="AA16" i="35"/>
  <c r="AU59" i="39"/>
  <c r="Z16" i="35"/>
  <c r="AS59" i="39"/>
  <c r="X16" i="35"/>
  <c r="AR59" i="39"/>
  <c r="W16" i="35"/>
  <c r="AQ59" i="39"/>
  <c r="V16" i="35"/>
  <c r="AP59" i="39"/>
  <c r="U16" i="35"/>
  <c r="AO59" i="39"/>
  <c r="T16" i="35"/>
  <c r="AN59" i="39"/>
  <c r="S16" i="35"/>
  <c r="AM59" i="39"/>
  <c r="R16" i="35"/>
  <c r="AL59" i="39"/>
  <c r="Q16" i="35"/>
  <c r="AJ59" i="39"/>
  <c r="O16" i="35"/>
  <c r="AE59" i="39"/>
  <c r="J16" i="35"/>
  <c r="AD59" i="39"/>
  <c r="I16" i="35"/>
  <c r="AC59" i="39"/>
  <c r="H16" i="35"/>
  <c r="AB59" i="39"/>
  <c r="G16" i="35"/>
  <c r="AA59" i="39"/>
  <c r="F16" i="35"/>
  <c r="Z59" i="39"/>
  <c r="E16" i="35"/>
  <c r="Y59" i="39"/>
  <c r="D16" i="35"/>
  <c r="BJ58" i="39"/>
  <c r="BI58" i="39"/>
  <c r="BH58" i="39"/>
  <c r="BG58" i="39"/>
  <c r="AI15" i="35"/>
  <c r="BF58" i="39"/>
  <c r="AH15" i="35"/>
  <c r="BE58" i="39"/>
  <c r="BD58" i="39"/>
  <c r="BC58" i="39"/>
  <c r="AF15" i="35"/>
  <c r="BA58" i="39"/>
  <c r="AZ58" i="39"/>
  <c r="AY58" i="39"/>
  <c r="AW58" i="39"/>
  <c r="AB15" i="35"/>
  <c r="AV58" i="39"/>
  <c r="AA15" i="35"/>
  <c r="AU58" i="39"/>
  <c r="Z15" i="35"/>
  <c r="AS58" i="39"/>
  <c r="X15" i="35"/>
  <c r="AR58" i="39"/>
  <c r="W15" i="35"/>
  <c r="AQ58" i="39"/>
  <c r="V15" i="35"/>
  <c r="AP58" i="39"/>
  <c r="U15" i="35"/>
  <c r="AO58" i="39"/>
  <c r="T15" i="35"/>
  <c r="AN58" i="39"/>
  <c r="S15" i="35"/>
  <c r="AM58" i="39"/>
  <c r="R15" i="35"/>
  <c r="AL58" i="39"/>
  <c r="Q15" i="35"/>
  <c r="AJ58" i="39"/>
  <c r="O15" i="35"/>
  <c r="AE58" i="39"/>
  <c r="J15" i="35"/>
  <c r="AD58" i="39"/>
  <c r="I15" i="35"/>
  <c r="AC58" i="39"/>
  <c r="H15" i="35"/>
  <c r="AB58" i="39"/>
  <c r="G15" i="35"/>
  <c r="AA58" i="39"/>
  <c r="F15" i="35"/>
  <c r="Z58" i="39"/>
  <c r="E15" i="35"/>
  <c r="Y58" i="39"/>
  <c r="D15" i="35"/>
  <c r="BJ57" i="39"/>
  <c r="BI57" i="39"/>
  <c r="BH57" i="39"/>
  <c r="BG57" i="39"/>
  <c r="AI14" i="35"/>
  <c r="BF57" i="39"/>
  <c r="AH14" i="35"/>
  <c r="BE57" i="39"/>
  <c r="BD57" i="39"/>
  <c r="BC57" i="39"/>
  <c r="AF14" i="35"/>
  <c r="BA57" i="39"/>
  <c r="AZ57" i="39"/>
  <c r="AY57" i="39"/>
  <c r="AW57" i="39"/>
  <c r="AB14" i="35"/>
  <c r="AV57" i="39"/>
  <c r="AA14" i="35"/>
  <c r="AU57" i="39"/>
  <c r="Z14" i="35"/>
  <c r="AS57" i="39"/>
  <c r="X14" i="35"/>
  <c r="AR57" i="39"/>
  <c r="W14" i="35"/>
  <c r="AQ57" i="39"/>
  <c r="V14" i="35"/>
  <c r="AP57" i="39"/>
  <c r="U14" i="35"/>
  <c r="AO57" i="39"/>
  <c r="T14" i="35"/>
  <c r="AN57" i="39"/>
  <c r="S14" i="35"/>
  <c r="AM57" i="39"/>
  <c r="R14" i="35"/>
  <c r="AL57" i="39"/>
  <c r="Q14" i="35"/>
  <c r="AJ57" i="39"/>
  <c r="O14" i="35"/>
  <c r="AE57" i="39"/>
  <c r="J14" i="35"/>
  <c r="AD57" i="39"/>
  <c r="I14" i="35"/>
  <c r="AC57" i="39"/>
  <c r="H14" i="35"/>
  <c r="AB57" i="39"/>
  <c r="G14" i="35"/>
  <c r="AA57" i="39"/>
  <c r="F14" i="35"/>
  <c r="Z57" i="39"/>
  <c r="E14" i="35"/>
  <c r="Y57" i="39"/>
  <c r="D14" i="35"/>
  <c r="BJ56" i="39"/>
  <c r="BI56" i="39"/>
  <c r="BH56" i="39"/>
  <c r="BG56" i="39"/>
  <c r="AI13" i="35"/>
  <c r="BF56" i="39"/>
  <c r="AH13" i="35"/>
  <c r="BE56" i="39"/>
  <c r="BD56" i="39"/>
  <c r="BC56" i="39"/>
  <c r="AF13" i="35"/>
  <c r="BA56" i="39"/>
  <c r="AZ56" i="39"/>
  <c r="AY56" i="39"/>
  <c r="AW56" i="39"/>
  <c r="AB13" i="35"/>
  <c r="AV56" i="39"/>
  <c r="AA13" i="35"/>
  <c r="AU56" i="39"/>
  <c r="Z13" i="35"/>
  <c r="AS56" i="39"/>
  <c r="X13" i="35"/>
  <c r="AR56" i="39"/>
  <c r="W13" i="35"/>
  <c r="AQ56" i="39"/>
  <c r="V13" i="35"/>
  <c r="AP56" i="39"/>
  <c r="U13" i="35"/>
  <c r="AO56" i="39"/>
  <c r="T13" i="35"/>
  <c r="AN56" i="39"/>
  <c r="S13" i="35"/>
  <c r="AM56" i="39"/>
  <c r="R13" i="35"/>
  <c r="AL56" i="39"/>
  <c r="Q13" i="35"/>
  <c r="AJ56" i="39"/>
  <c r="O13" i="35"/>
  <c r="AE56" i="39"/>
  <c r="J13" i="35"/>
  <c r="AD56" i="39"/>
  <c r="I13" i="35"/>
  <c r="AC56" i="39"/>
  <c r="H13" i="35"/>
  <c r="AB56" i="39"/>
  <c r="G13" i="35"/>
  <c r="AA56" i="39"/>
  <c r="F13" i="35"/>
  <c r="Z56" i="39"/>
  <c r="E13" i="35"/>
  <c r="Y56" i="39"/>
  <c r="D13" i="35"/>
  <c r="BJ55" i="39"/>
  <c r="BI55" i="39"/>
  <c r="BH55" i="39"/>
  <c r="BG55" i="39"/>
  <c r="AI12" i="35"/>
  <c r="BF55" i="39"/>
  <c r="AH12" i="35"/>
  <c r="BE55" i="39"/>
  <c r="BD55" i="39"/>
  <c r="BC55" i="39"/>
  <c r="AF12" i="35"/>
  <c r="BA55" i="39"/>
  <c r="AZ55" i="39"/>
  <c r="AY55" i="39"/>
  <c r="AW55" i="39"/>
  <c r="AB12" i="35"/>
  <c r="AV55" i="39"/>
  <c r="AA12" i="35"/>
  <c r="AU55" i="39"/>
  <c r="Z12" i="35"/>
  <c r="AS55" i="39"/>
  <c r="X12" i="35"/>
  <c r="AR55" i="39"/>
  <c r="W12" i="35"/>
  <c r="AQ55" i="39"/>
  <c r="V12" i="35"/>
  <c r="AP55" i="39"/>
  <c r="U12" i="35"/>
  <c r="AO55" i="39"/>
  <c r="T12" i="35"/>
  <c r="AN55" i="39"/>
  <c r="S12" i="35"/>
  <c r="AM55" i="39"/>
  <c r="R12" i="35"/>
  <c r="AL55" i="39"/>
  <c r="Q12" i="35"/>
  <c r="AJ55" i="39"/>
  <c r="O12" i="35"/>
  <c r="AE55" i="39"/>
  <c r="J12" i="35"/>
  <c r="AD55" i="39"/>
  <c r="I12" i="35"/>
  <c r="AC55" i="39"/>
  <c r="H12" i="35"/>
  <c r="AB55" i="39"/>
  <c r="G12" i="35"/>
  <c r="AA55" i="39"/>
  <c r="F12" i="35"/>
  <c r="Z55" i="39"/>
  <c r="E12" i="35"/>
  <c r="Y55" i="39"/>
  <c r="D12" i="35"/>
  <c r="BJ54" i="39"/>
  <c r="BI54" i="39"/>
  <c r="BH54" i="39"/>
  <c r="BG54" i="39"/>
  <c r="AI11" i="35"/>
  <c r="BF54" i="39"/>
  <c r="AH11" i="35"/>
  <c r="BE54" i="39"/>
  <c r="BD54" i="39"/>
  <c r="BC54" i="39"/>
  <c r="AF11" i="35"/>
  <c r="BA54" i="39"/>
  <c r="AZ54" i="39"/>
  <c r="AY54" i="39"/>
  <c r="AW54" i="39"/>
  <c r="AB11" i="35"/>
  <c r="AV54" i="39"/>
  <c r="AA11" i="35"/>
  <c r="AU54" i="39"/>
  <c r="Z11" i="35"/>
  <c r="AS54" i="39"/>
  <c r="X11" i="35"/>
  <c r="AR54" i="39"/>
  <c r="W11" i="35"/>
  <c r="AQ54" i="39"/>
  <c r="V11" i="35"/>
  <c r="AP54" i="39"/>
  <c r="U11" i="35"/>
  <c r="AO54" i="39"/>
  <c r="T11" i="35"/>
  <c r="AN54" i="39"/>
  <c r="S11" i="35"/>
  <c r="AM54" i="39"/>
  <c r="R11" i="35"/>
  <c r="AL54" i="39"/>
  <c r="Q11" i="35"/>
  <c r="AJ54" i="39"/>
  <c r="O11" i="35"/>
  <c r="AE54" i="39"/>
  <c r="J11" i="35"/>
  <c r="AD54" i="39"/>
  <c r="I11" i="35"/>
  <c r="AC54" i="39"/>
  <c r="H11" i="35"/>
  <c r="AB54" i="39"/>
  <c r="G11" i="35"/>
  <c r="AA54" i="39"/>
  <c r="F11" i="35"/>
  <c r="Z54" i="39"/>
  <c r="E11" i="35"/>
  <c r="Y54" i="39"/>
  <c r="D11" i="35"/>
  <c r="BJ53" i="39"/>
  <c r="BI53" i="39"/>
  <c r="BH53" i="39"/>
  <c r="BG53" i="39"/>
  <c r="AI10" i="35"/>
  <c r="BF53" i="39"/>
  <c r="AH10" i="35"/>
  <c r="BE53" i="39"/>
  <c r="BD53" i="39"/>
  <c r="BC53" i="39"/>
  <c r="AF10" i="35"/>
  <c r="BA53" i="39"/>
  <c r="AZ53" i="39"/>
  <c r="AY53" i="39"/>
  <c r="AW53" i="39"/>
  <c r="AB10" i="35"/>
  <c r="AV53" i="39"/>
  <c r="AA10" i="35"/>
  <c r="AU53" i="39"/>
  <c r="Z10" i="35"/>
  <c r="AS53" i="39"/>
  <c r="X10" i="35"/>
  <c r="AR53" i="39"/>
  <c r="W10" i="35"/>
  <c r="AQ53" i="39"/>
  <c r="V10" i="35"/>
  <c r="AP53" i="39"/>
  <c r="U10" i="35"/>
  <c r="AO53" i="39"/>
  <c r="T10" i="35"/>
  <c r="AN53" i="39"/>
  <c r="S10" i="35"/>
  <c r="AM53" i="39"/>
  <c r="R10" i="35"/>
  <c r="AL53" i="39"/>
  <c r="Q10" i="35"/>
  <c r="AJ53" i="39"/>
  <c r="O10" i="35"/>
  <c r="AE53" i="39"/>
  <c r="J10" i="35"/>
  <c r="AD53" i="39"/>
  <c r="I10" i="35"/>
  <c r="AC53" i="39"/>
  <c r="H10" i="35"/>
  <c r="AB53" i="39"/>
  <c r="G10" i="35"/>
  <c r="AA53" i="39"/>
  <c r="F10" i="35"/>
  <c r="Z53" i="39"/>
  <c r="E10" i="35"/>
  <c r="Y53" i="39"/>
  <c r="D10" i="35"/>
  <c r="BJ52" i="39"/>
  <c r="BI52" i="39"/>
  <c r="BH52" i="39"/>
  <c r="BG52" i="39"/>
  <c r="AI9" i="35"/>
  <c r="BF52" i="39"/>
  <c r="AH9" i="35"/>
  <c r="BE52" i="39"/>
  <c r="BD52" i="39"/>
  <c r="BC52" i="39"/>
  <c r="AF9" i="35"/>
  <c r="BA52" i="39"/>
  <c r="AZ52" i="39"/>
  <c r="AY52" i="39"/>
  <c r="AW52" i="39"/>
  <c r="AB9" i="35"/>
  <c r="AV52" i="39"/>
  <c r="AA9" i="35"/>
  <c r="AU52" i="39"/>
  <c r="Z9" i="35"/>
  <c r="AS52" i="39"/>
  <c r="X9" i="35"/>
  <c r="AR52" i="39"/>
  <c r="W9" i="35"/>
  <c r="AQ52" i="39"/>
  <c r="V9" i="35"/>
  <c r="AP52" i="39"/>
  <c r="U9" i="35"/>
  <c r="AO52" i="39"/>
  <c r="T9" i="35"/>
  <c r="AN52" i="39"/>
  <c r="S9" i="35"/>
  <c r="AM52" i="39"/>
  <c r="R9" i="35"/>
  <c r="AL52" i="39"/>
  <c r="Q9" i="35"/>
  <c r="AJ52" i="39"/>
  <c r="O9" i="35"/>
  <c r="AE52" i="39"/>
  <c r="J9" i="35"/>
  <c r="AD52" i="39"/>
  <c r="I9" i="35"/>
  <c r="AC52" i="39"/>
  <c r="H9" i="35"/>
  <c r="AB52" i="39"/>
  <c r="G9" i="35"/>
  <c r="AA52" i="39"/>
  <c r="F9" i="35"/>
  <c r="Z52" i="39"/>
  <c r="E9" i="35"/>
  <c r="Y52" i="39"/>
  <c r="D9" i="35"/>
  <c r="AT45" i="39"/>
  <c r="BJ51" i="39"/>
  <c r="BI51" i="39"/>
  <c r="BH51" i="39"/>
  <c r="BG51" i="39"/>
  <c r="AI8" i="35"/>
  <c r="BF51" i="39"/>
  <c r="AH8" i="35"/>
  <c r="BE51" i="39"/>
  <c r="BD51" i="39"/>
  <c r="BC51" i="39"/>
  <c r="AF8" i="35"/>
  <c r="BA51" i="39"/>
  <c r="AZ51" i="39"/>
  <c r="AY51" i="39"/>
  <c r="AW51" i="39"/>
  <c r="AB8" i="35"/>
  <c r="AV51" i="39"/>
  <c r="AA8" i="35"/>
  <c r="AU51" i="39"/>
  <c r="Z8" i="35"/>
  <c r="AS51" i="39"/>
  <c r="X8" i="35"/>
  <c r="AR51" i="39"/>
  <c r="W8" i="35"/>
  <c r="AQ51" i="39"/>
  <c r="V8" i="35"/>
  <c r="AP51" i="39"/>
  <c r="U8" i="35"/>
  <c r="AO51" i="39"/>
  <c r="T8" i="35"/>
  <c r="AN51" i="39"/>
  <c r="S8" i="35"/>
  <c r="AM51" i="39"/>
  <c r="R8" i="35"/>
  <c r="AL51" i="39"/>
  <c r="Q8" i="35"/>
  <c r="AJ51" i="39"/>
  <c r="O8" i="35"/>
  <c r="AE51" i="39"/>
  <c r="J8" i="35"/>
  <c r="AD51" i="39"/>
  <c r="I8" i="35"/>
  <c r="AC51" i="39"/>
  <c r="H8" i="35"/>
  <c r="AB51" i="39"/>
  <c r="G8" i="35"/>
  <c r="AA51" i="39"/>
  <c r="F8" i="35"/>
  <c r="Z51" i="39"/>
  <c r="E8" i="35"/>
  <c r="Y51" i="39"/>
  <c r="D8" i="35"/>
  <c r="BJ50" i="39"/>
  <c r="BI50" i="39"/>
  <c r="BH50" i="39"/>
  <c r="BG50" i="39"/>
  <c r="AI7" i="35"/>
  <c r="BF50" i="39"/>
  <c r="AH7" i="35"/>
  <c r="BE50" i="39"/>
  <c r="BD50" i="39"/>
  <c r="BC50" i="39"/>
  <c r="AF7" i="35"/>
  <c r="BA50" i="39"/>
  <c r="AZ50" i="39"/>
  <c r="AY50" i="39"/>
  <c r="AW50" i="39"/>
  <c r="AB7" i="35"/>
  <c r="AV50" i="39"/>
  <c r="AA7" i="35"/>
  <c r="AU50" i="39"/>
  <c r="Z7" i="35"/>
  <c r="AS50" i="39"/>
  <c r="X7" i="35"/>
  <c r="AR50" i="39"/>
  <c r="W7" i="35"/>
  <c r="AQ50" i="39"/>
  <c r="V7" i="35"/>
  <c r="AP50" i="39"/>
  <c r="U7" i="35"/>
  <c r="AO50" i="39"/>
  <c r="T7" i="35"/>
  <c r="AN50" i="39"/>
  <c r="S7" i="35"/>
  <c r="AM50" i="39"/>
  <c r="R7" i="35"/>
  <c r="AL50" i="39"/>
  <c r="Q7" i="35"/>
  <c r="AJ50" i="39"/>
  <c r="O7" i="35"/>
  <c r="AE50" i="39"/>
  <c r="J7" i="35"/>
  <c r="AD50" i="39"/>
  <c r="I7" i="35"/>
  <c r="AC50" i="39"/>
  <c r="H7" i="35"/>
  <c r="AB50" i="39"/>
  <c r="G7" i="35"/>
  <c r="AA50" i="39"/>
  <c r="F7" i="35"/>
  <c r="Z50" i="39"/>
  <c r="E7" i="35"/>
  <c r="Y50" i="39"/>
  <c r="D7" i="35"/>
  <c r="BJ49" i="39"/>
  <c r="BI49" i="39"/>
  <c r="BH49" i="39"/>
  <c r="BG49" i="39"/>
  <c r="AI6" i="35"/>
  <c r="BF49" i="39"/>
  <c r="AH6" i="35"/>
  <c r="BE49" i="39"/>
  <c r="BD49" i="39"/>
  <c r="BC49" i="39"/>
  <c r="AF6" i="35"/>
  <c r="BA49" i="39"/>
  <c r="AZ49" i="39"/>
  <c r="AY49" i="39"/>
  <c r="AW49" i="39"/>
  <c r="AB6" i="35"/>
  <c r="AV49" i="39"/>
  <c r="AA6" i="35"/>
  <c r="AU49" i="39"/>
  <c r="Z6" i="35"/>
  <c r="AT49" i="39"/>
  <c r="Y6" i="35"/>
  <c r="AS49" i="39"/>
  <c r="X6" i="35"/>
  <c r="AR49" i="39"/>
  <c r="W6" i="35"/>
  <c r="AQ49" i="39"/>
  <c r="V6" i="35"/>
  <c r="AP49" i="39"/>
  <c r="U6" i="35"/>
  <c r="AO49" i="39"/>
  <c r="T6" i="35"/>
  <c r="AN49" i="39"/>
  <c r="S6" i="35"/>
  <c r="AM49" i="39"/>
  <c r="R6" i="35"/>
  <c r="AL49" i="39"/>
  <c r="Q6" i="35"/>
  <c r="AJ49" i="39"/>
  <c r="O6" i="35"/>
  <c r="AE49" i="39"/>
  <c r="J6" i="35"/>
  <c r="AD49" i="39"/>
  <c r="I6" i="35"/>
  <c r="AC49" i="39"/>
  <c r="H6" i="35"/>
  <c r="AB49" i="39"/>
  <c r="G6" i="35"/>
  <c r="AA49" i="39"/>
  <c r="F6" i="35"/>
  <c r="Z49" i="39"/>
  <c r="E6" i="35"/>
  <c r="Y49" i="39"/>
  <c r="D6" i="35"/>
  <c r="BJ45" i="39"/>
  <c r="BI45" i="39"/>
  <c r="BH45" i="39"/>
  <c r="BG45" i="39"/>
  <c r="BF45" i="39"/>
  <c r="BE45" i="39"/>
  <c r="BD45" i="39"/>
  <c r="BC45" i="39"/>
  <c r="BA45" i="39"/>
  <c r="AZ45" i="39"/>
  <c r="AY45" i="39"/>
  <c r="AW45" i="39"/>
  <c r="AV45" i="39"/>
  <c r="AU45" i="39"/>
  <c r="AS45" i="39"/>
  <c r="AR45" i="39"/>
  <c r="AQ45" i="39"/>
  <c r="AP45" i="39"/>
  <c r="AO45" i="39"/>
  <c r="AN45" i="39"/>
  <c r="AM45" i="39"/>
  <c r="AL45" i="39"/>
  <c r="AJ45" i="39"/>
  <c r="AE45" i="39"/>
  <c r="AD45" i="39"/>
  <c r="AC45" i="39"/>
  <c r="AB45" i="39"/>
  <c r="AA45" i="39"/>
  <c r="Z45" i="39"/>
  <c r="Y45" i="39"/>
  <c r="BJ44" i="39"/>
  <c r="BI44" i="39"/>
  <c r="BH44" i="39"/>
  <c r="BG44" i="39"/>
  <c r="BF44" i="39"/>
  <c r="BE44" i="39"/>
  <c r="BD44" i="39"/>
  <c r="BC44" i="39"/>
  <c r="BA44" i="39"/>
  <c r="AZ44" i="39"/>
  <c r="AY44" i="39"/>
  <c r="AW44" i="39"/>
  <c r="AV44" i="39"/>
  <c r="AU44" i="39"/>
  <c r="AT44" i="39"/>
  <c r="AS44" i="39"/>
  <c r="AR44" i="39"/>
  <c r="AQ44" i="39"/>
  <c r="AP44" i="39"/>
  <c r="AO44" i="39"/>
  <c r="AN44" i="39"/>
  <c r="AM44" i="39"/>
  <c r="AL44" i="39"/>
  <c r="AJ44" i="39"/>
  <c r="AE44" i="39"/>
  <c r="AD44" i="39"/>
  <c r="AC44" i="39"/>
  <c r="AB44" i="39"/>
  <c r="AA44" i="39"/>
  <c r="Z44" i="39"/>
  <c r="Y44" i="39"/>
  <c r="BJ43" i="39"/>
  <c r="BI43" i="39"/>
  <c r="BH43" i="39"/>
  <c r="BG43" i="39"/>
  <c r="BF43" i="39"/>
  <c r="BE43" i="39"/>
  <c r="BD43" i="39"/>
  <c r="BC43" i="39"/>
  <c r="BA43" i="39"/>
  <c r="AZ43" i="39"/>
  <c r="AY43" i="39"/>
  <c r="AW43" i="39"/>
  <c r="AV43" i="39"/>
  <c r="AU43" i="39"/>
  <c r="AS43" i="39"/>
  <c r="AR43" i="39"/>
  <c r="AQ43" i="39"/>
  <c r="AP43" i="39"/>
  <c r="AO43" i="39"/>
  <c r="AN43" i="39"/>
  <c r="AM43" i="39"/>
  <c r="AL43" i="39"/>
  <c r="AJ43" i="39"/>
  <c r="AE43" i="39"/>
  <c r="AD43" i="39"/>
  <c r="AC43" i="39"/>
  <c r="AB43" i="39"/>
  <c r="AA43" i="39"/>
  <c r="Z43" i="39"/>
  <c r="Y43" i="39"/>
  <c r="BJ42" i="39"/>
  <c r="BI42" i="39"/>
  <c r="BH42" i="39"/>
  <c r="BG42" i="39"/>
  <c r="BF42" i="39"/>
  <c r="BE42" i="39"/>
  <c r="BD42" i="39"/>
  <c r="BC42" i="39"/>
  <c r="BA42" i="39"/>
  <c r="AZ42" i="39"/>
  <c r="AY42" i="39"/>
  <c r="AW42" i="39"/>
  <c r="AV42" i="39"/>
  <c r="AU42" i="39"/>
  <c r="AS42" i="39"/>
  <c r="AR42" i="39"/>
  <c r="AQ42" i="39"/>
  <c r="AP42" i="39"/>
  <c r="AO42" i="39"/>
  <c r="AN42" i="39"/>
  <c r="AM42" i="39"/>
  <c r="AL42" i="39"/>
  <c r="AJ42" i="39"/>
  <c r="AE42" i="39"/>
  <c r="AD42" i="39"/>
  <c r="AC42" i="39"/>
  <c r="AB42" i="39"/>
  <c r="AA42" i="39"/>
  <c r="Z42" i="39"/>
  <c r="Y42" i="39"/>
  <c r="BJ41" i="39"/>
  <c r="BI41" i="39"/>
  <c r="BH41" i="39"/>
  <c r="BG41" i="39"/>
  <c r="BF41" i="39"/>
  <c r="BE41" i="39"/>
  <c r="BD41" i="39"/>
  <c r="BC41" i="39"/>
  <c r="BA41" i="39"/>
  <c r="AZ41" i="39"/>
  <c r="AY41" i="39"/>
  <c r="AW41" i="39"/>
  <c r="AV41" i="39"/>
  <c r="AU41" i="39"/>
  <c r="AT41" i="39"/>
  <c r="AS41" i="39"/>
  <c r="AR41" i="39"/>
  <c r="AQ41" i="39"/>
  <c r="AP41" i="39"/>
  <c r="AO41" i="39"/>
  <c r="AN41" i="39"/>
  <c r="AM41" i="39"/>
  <c r="AL41" i="39"/>
  <c r="AJ41" i="39"/>
  <c r="AE41" i="39"/>
  <c r="AD41" i="39"/>
  <c r="AC41" i="39"/>
  <c r="AB41" i="39"/>
  <c r="AA41" i="39"/>
  <c r="Z41" i="39"/>
  <c r="Y41" i="39"/>
  <c r="BJ40" i="39"/>
  <c r="BI40" i="39"/>
  <c r="BH40" i="39"/>
  <c r="BG40" i="39"/>
  <c r="BF40" i="39"/>
  <c r="BE40" i="39"/>
  <c r="BD40" i="39"/>
  <c r="BC40" i="39"/>
  <c r="BA40" i="39"/>
  <c r="AZ40" i="39"/>
  <c r="AY40" i="39"/>
  <c r="AW40" i="39"/>
  <c r="AV40" i="39"/>
  <c r="AU40" i="39"/>
  <c r="AT40" i="39"/>
  <c r="AS40" i="39"/>
  <c r="AR40" i="39"/>
  <c r="AQ40" i="39"/>
  <c r="AP40" i="39"/>
  <c r="AO40" i="39"/>
  <c r="AN40" i="39"/>
  <c r="AM40" i="39"/>
  <c r="AL40" i="39"/>
  <c r="AJ40" i="39"/>
  <c r="AE40" i="39"/>
  <c r="AD40" i="39"/>
  <c r="AC40" i="39"/>
  <c r="AB40" i="39"/>
  <c r="AA40" i="39"/>
  <c r="Z40" i="39"/>
  <c r="Y40" i="39"/>
  <c r="BJ39" i="39"/>
  <c r="BI39" i="39"/>
  <c r="BH39" i="39"/>
  <c r="BG39" i="39"/>
  <c r="BF39" i="39"/>
  <c r="BE39" i="39"/>
  <c r="BD39" i="39"/>
  <c r="BC39" i="39"/>
  <c r="BA39" i="39"/>
  <c r="AZ39" i="39"/>
  <c r="AY39" i="39"/>
  <c r="AW39" i="39"/>
  <c r="AV39" i="39"/>
  <c r="AU39" i="39"/>
  <c r="AT39" i="39"/>
  <c r="AS39" i="39"/>
  <c r="AR39" i="39"/>
  <c r="AQ39" i="39"/>
  <c r="AP39" i="39"/>
  <c r="AO39" i="39"/>
  <c r="AN39" i="39"/>
  <c r="AM39" i="39"/>
  <c r="AL39" i="39"/>
  <c r="AJ39" i="39"/>
  <c r="AE39" i="39"/>
  <c r="AD39" i="39"/>
  <c r="AC39" i="39"/>
  <c r="AB39" i="39"/>
  <c r="AA39" i="39"/>
  <c r="Z39" i="39"/>
  <c r="Y39" i="39"/>
  <c r="BJ38" i="39"/>
  <c r="BI38" i="39"/>
  <c r="BH38" i="39"/>
  <c r="BG38" i="39"/>
  <c r="BF38" i="39"/>
  <c r="BE38" i="39"/>
  <c r="BD38" i="39"/>
  <c r="BC38" i="39"/>
  <c r="BA38" i="39"/>
  <c r="AZ38" i="39"/>
  <c r="AY38" i="39"/>
  <c r="AW38" i="39"/>
  <c r="AV38" i="39"/>
  <c r="AU38" i="39"/>
  <c r="AT38" i="39"/>
  <c r="AS38" i="39"/>
  <c r="AR38" i="39"/>
  <c r="AQ38" i="39"/>
  <c r="AP38" i="39"/>
  <c r="AO38" i="39"/>
  <c r="AN38" i="39"/>
  <c r="AM38" i="39"/>
  <c r="AL38" i="39"/>
  <c r="AJ38" i="39"/>
  <c r="AE38" i="39"/>
  <c r="AD38" i="39"/>
  <c r="AC38" i="39"/>
  <c r="AB38" i="39"/>
  <c r="AA38" i="39"/>
  <c r="Z38" i="39"/>
  <c r="Y38" i="39"/>
  <c r="BJ37" i="39"/>
  <c r="BI37" i="39"/>
  <c r="BH37" i="39"/>
  <c r="BG37" i="39"/>
  <c r="BF37" i="39"/>
  <c r="BE37" i="39"/>
  <c r="BD37" i="39"/>
  <c r="BC37" i="39"/>
  <c r="BA37" i="39"/>
  <c r="AZ37" i="39"/>
  <c r="AY37" i="39"/>
  <c r="AW37" i="39"/>
  <c r="AV37" i="39"/>
  <c r="AU37" i="39"/>
  <c r="AT37" i="39"/>
  <c r="AS37" i="39"/>
  <c r="AR37" i="39"/>
  <c r="AQ37" i="39"/>
  <c r="AP37" i="39"/>
  <c r="AO37" i="39"/>
  <c r="AN37" i="39"/>
  <c r="AM37" i="39"/>
  <c r="AL37" i="39"/>
  <c r="AJ37" i="39"/>
  <c r="AE37" i="39"/>
  <c r="AD37" i="39"/>
  <c r="AC37" i="39"/>
  <c r="AB37" i="39"/>
  <c r="AA37" i="39"/>
  <c r="Z37" i="39"/>
  <c r="Y37" i="39"/>
  <c r="BJ36" i="39"/>
  <c r="BI36" i="39"/>
  <c r="BH36" i="39"/>
  <c r="BG36" i="39"/>
  <c r="BF36" i="39"/>
  <c r="BE36" i="39"/>
  <c r="BD36" i="39"/>
  <c r="BC36" i="39"/>
  <c r="BA36" i="39"/>
  <c r="AZ36" i="39"/>
  <c r="AY36" i="39"/>
  <c r="AW36" i="39"/>
  <c r="AV36" i="39"/>
  <c r="AU36" i="39"/>
  <c r="AT36" i="39"/>
  <c r="AS36" i="39"/>
  <c r="AR36" i="39"/>
  <c r="AQ36" i="39"/>
  <c r="AP36" i="39"/>
  <c r="AO36" i="39"/>
  <c r="AN36" i="39"/>
  <c r="AM36" i="39"/>
  <c r="AL36" i="39"/>
  <c r="AJ36" i="39"/>
  <c r="AE36" i="39"/>
  <c r="AD36" i="39"/>
  <c r="AC36" i="39"/>
  <c r="AB36" i="39"/>
  <c r="AA36" i="39"/>
  <c r="Z36" i="39"/>
  <c r="Y36" i="39"/>
  <c r="BJ35" i="39"/>
  <c r="BI35" i="39"/>
  <c r="BH35" i="39"/>
  <c r="BG35" i="39"/>
  <c r="BF35" i="39"/>
  <c r="BE35" i="39"/>
  <c r="BD35" i="39"/>
  <c r="BC35" i="39"/>
  <c r="BA35" i="39"/>
  <c r="AZ35" i="39"/>
  <c r="AY35" i="39"/>
  <c r="AW35" i="39"/>
  <c r="AV35" i="39"/>
  <c r="AU35" i="39"/>
  <c r="AT35" i="39"/>
  <c r="AS35" i="39"/>
  <c r="AR35" i="39"/>
  <c r="AQ35" i="39"/>
  <c r="AP35" i="39"/>
  <c r="AO35" i="39"/>
  <c r="AN35" i="39"/>
  <c r="AM35" i="39"/>
  <c r="AL35" i="39"/>
  <c r="AJ35" i="39"/>
  <c r="AI35" i="39"/>
  <c r="AE35" i="39"/>
  <c r="AD35" i="39"/>
  <c r="AC35" i="39"/>
  <c r="AB35" i="39"/>
  <c r="AA35" i="39"/>
  <c r="Z35" i="39"/>
  <c r="Y35" i="39"/>
  <c r="BJ34" i="39"/>
  <c r="BI34" i="39"/>
  <c r="BH34" i="39"/>
  <c r="BG34" i="39"/>
  <c r="BF34" i="39"/>
  <c r="BE34" i="39"/>
  <c r="BD34" i="39"/>
  <c r="BC34" i="39"/>
  <c r="BA34" i="39"/>
  <c r="AZ34" i="39"/>
  <c r="AY34" i="39"/>
  <c r="AW34" i="39"/>
  <c r="AV34" i="39"/>
  <c r="AU34" i="39"/>
  <c r="AT34" i="39"/>
  <c r="AS34" i="39"/>
  <c r="AR34" i="39"/>
  <c r="AQ34" i="39"/>
  <c r="AP34" i="39"/>
  <c r="AO34" i="39"/>
  <c r="AN34" i="39"/>
  <c r="AM34" i="39"/>
  <c r="AL34" i="39"/>
  <c r="AJ34" i="39"/>
  <c r="AI34" i="39"/>
  <c r="AE34" i="39"/>
  <c r="AD34" i="39"/>
  <c r="AC34" i="39"/>
  <c r="AB34" i="39"/>
  <c r="AA34" i="39"/>
  <c r="Z34" i="39"/>
  <c r="Y34" i="39"/>
  <c r="AI43" i="39"/>
  <c r="BJ33" i="39"/>
  <c r="BI33" i="39"/>
  <c r="BH33" i="39"/>
  <c r="BG33" i="39"/>
  <c r="BF33" i="39"/>
  <c r="BE33" i="39"/>
  <c r="BD33" i="39"/>
  <c r="BC33" i="39"/>
  <c r="BA33" i="39"/>
  <c r="AZ33" i="39"/>
  <c r="AY33" i="39"/>
  <c r="AW33" i="39"/>
  <c r="AV33" i="39"/>
  <c r="AU33" i="39"/>
  <c r="AT33" i="39"/>
  <c r="AS33" i="39"/>
  <c r="AR33" i="39"/>
  <c r="AQ33" i="39"/>
  <c r="AP33" i="39"/>
  <c r="AO33" i="39"/>
  <c r="AN33" i="39"/>
  <c r="AM33" i="39"/>
  <c r="AL33" i="39"/>
  <c r="AJ33" i="39"/>
  <c r="AI33" i="39"/>
  <c r="AE33" i="39"/>
  <c r="AD33" i="39"/>
  <c r="AC33" i="39"/>
  <c r="AB33" i="39"/>
  <c r="AA33" i="39"/>
  <c r="Z33" i="39"/>
  <c r="Y33" i="39"/>
  <c r="BJ32" i="39"/>
  <c r="BI32" i="39"/>
  <c r="BH32" i="39"/>
  <c r="BG32" i="39"/>
  <c r="BF32" i="39"/>
  <c r="BE32" i="39"/>
  <c r="BD32" i="39"/>
  <c r="BC32" i="39"/>
  <c r="BA32" i="39"/>
  <c r="AZ32" i="39"/>
  <c r="AY32" i="39"/>
  <c r="AW32" i="39"/>
  <c r="AV32" i="39"/>
  <c r="AU32" i="39"/>
  <c r="AT32" i="39"/>
  <c r="AS32" i="39"/>
  <c r="AR32" i="39"/>
  <c r="AQ32" i="39"/>
  <c r="AP32" i="39"/>
  <c r="AO32" i="39"/>
  <c r="AN32" i="39"/>
  <c r="AM32" i="39"/>
  <c r="AL32" i="39"/>
  <c r="AJ32" i="39"/>
  <c r="AI32" i="39"/>
  <c r="AE32" i="39"/>
  <c r="AD32" i="39"/>
  <c r="AC32" i="39"/>
  <c r="AB32" i="39"/>
  <c r="AA32" i="39"/>
  <c r="Z32" i="39"/>
  <c r="Y32" i="39"/>
  <c r="BJ31" i="39"/>
  <c r="BI31" i="39"/>
  <c r="BH31" i="39"/>
  <c r="BG31" i="39"/>
  <c r="BF31" i="39"/>
  <c r="BE31" i="39"/>
  <c r="BD31" i="39"/>
  <c r="BC31" i="39"/>
  <c r="BA31" i="39"/>
  <c r="AZ31" i="39"/>
  <c r="AY31" i="39"/>
  <c r="AW31" i="39"/>
  <c r="AV31" i="39"/>
  <c r="AU31" i="39"/>
  <c r="AT31" i="39"/>
  <c r="AS31" i="39"/>
  <c r="AR31" i="39"/>
  <c r="AQ31" i="39"/>
  <c r="AP31" i="39"/>
  <c r="AO31" i="39"/>
  <c r="AN31" i="39"/>
  <c r="AM31" i="39"/>
  <c r="AL31" i="39"/>
  <c r="AJ31" i="39"/>
  <c r="AI31" i="39"/>
  <c r="AE31" i="39"/>
  <c r="AD31" i="39"/>
  <c r="AC31" i="39"/>
  <c r="AB31" i="39"/>
  <c r="AA31" i="39"/>
  <c r="Z31" i="39"/>
  <c r="Y31" i="39"/>
  <c r="BJ30" i="39"/>
  <c r="BI30" i="39"/>
  <c r="BH30" i="39"/>
  <c r="BG30" i="39"/>
  <c r="BF30" i="39"/>
  <c r="BE30" i="39"/>
  <c r="BD30" i="39"/>
  <c r="BC30" i="39"/>
  <c r="BA30" i="39"/>
  <c r="AZ30" i="39"/>
  <c r="AY30" i="39"/>
  <c r="AW30" i="39"/>
  <c r="AV30" i="39"/>
  <c r="AU30" i="39"/>
  <c r="AT30" i="39"/>
  <c r="AS30" i="39"/>
  <c r="AR30" i="39"/>
  <c r="AQ30" i="39"/>
  <c r="AP30" i="39"/>
  <c r="AO30" i="39"/>
  <c r="AN30" i="39"/>
  <c r="AM30" i="39"/>
  <c r="AL30" i="39"/>
  <c r="AJ30" i="39"/>
  <c r="AI30" i="39"/>
  <c r="AE30" i="39"/>
  <c r="AD30" i="39"/>
  <c r="AC30" i="39"/>
  <c r="AB30" i="39"/>
  <c r="AA30" i="39"/>
  <c r="Z30" i="39"/>
  <c r="Y30" i="39"/>
  <c r="BJ29" i="39"/>
  <c r="BI29" i="39"/>
  <c r="BH29" i="39"/>
  <c r="BG29" i="39"/>
  <c r="BF29" i="39"/>
  <c r="BE29" i="39"/>
  <c r="BD29" i="39"/>
  <c r="BC29" i="39"/>
  <c r="BA29" i="39"/>
  <c r="AZ29" i="39"/>
  <c r="AY29" i="39"/>
  <c r="AW29" i="39"/>
  <c r="AV29" i="39"/>
  <c r="AU29" i="39"/>
  <c r="AT29" i="39"/>
  <c r="AS29" i="39"/>
  <c r="AR29" i="39"/>
  <c r="AQ29" i="39"/>
  <c r="AP29" i="39"/>
  <c r="AO29" i="39"/>
  <c r="AN29" i="39"/>
  <c r="AM29" i="39"/>
  <c r="AL29" i="39"/>
  <c r="AJ29" i="39"/>
  <c r="AI29" i="39"/>
  <c r="AE29" i="39"/>
  <c r="AD29" i="39"/>
  <c r="AC29" i="39"/>
  <c r="AB29" i="39"/>
  <c r="AA29" i="39"/>
  <c r="Z29" i="39"/>
  <c r="Y29" i="39"/>
  <c r="BJ28" i="39"/>
  <c r="BI28" i="39"/>
  <c r="BH28" i="39"/>
  <c r="BG28" i="39"/>
  <c r="BF28" i="39"/>
  <c r="BE28" i="39"/>
  <c r="BD28" i="39"/>
  <c r="BC28" i="39"/>
  <c r="BA28" i="39"/>
  <c r="AZ28" i="39"/>
  <c r="AY28" i="39"/>
  <c r="AW28" i="39"/>
  <c r="AV28" i="39"/>
  <c r="AU28" i="39"/>
  <c r="AT28" i="39"/>
  <c r="AS28" i="39"/>
  <c r="AR28" i="39"/>
  <c r="AQ28" i="39"/>
  <c r="AP28" i="39"/>
  <c r="AO28" i="39"/>
  <c r="AN28" i="39"/>
  <c r="AM28" i="39"/>
  <c r="AL28" i="39"/>
  <c r="AJ28" i="39"/>
  <c r="AI28" i="39"/>
  <c r="AE28" i="39"/>
  <c r="AD28" i="39"/>
  <c r="AC28" i="39"/>
  <c r="AB28" i="39"/>
  <c r="AA28" i="39"/>
  <c r="Z28" i="39"/>
  <c r="Y28" i="39"/>
  <c r="BJ27" i="39"/>
  <c r="BI27" i="39"/>
  <c r="BH27" i="39"/>
  <c r="BG27" i="39"/>
  <c r="BF27" i="39"/>
  <c r="BE27" i="39"/>
  <c r="BD27" i="39"/>
  <c r="BC27" i="39"/>
  <c r="BA27" i="39"/>
  <c r="AZ27" i="39"/>
  <c r="AY27" i="39"/>
  <c r="AW27" i="39"/>
  <c r="AV27" i="39"/>
  <c r="AU27" i="39"/>
  <c r="AT27" i="39"/>
  <c r="AS27" i="39"/>
  <c r="AR27" i="39"/>
  <c r="AQ27" i="39"/>
  <c r="AP27" i="39"/>
  <c r="AO27" i="39"/>
  <c r="AN27" i="39"/>
  <c r="AM27" i="39"/>
  <c r="AL27" i="39"/>
  <c r="AJ27" i="39"/>
  <c r="AI27" i="39"/>
  <c r="AE27" i="39"/>
  <c r="AD27" i="39"/>
  <c r="AC27" i="39"/>
  <c r="AB27" i="39"/>
  <c r="AA27" i="39"/>
  <c r="Z27" i="39"/>
  <c r="Y27" i="39"/>
  <c r="BJ26" i="39"/>
  <c r="BI26" i="39"/>
  <c r="BH26" i="39"/>
  <c r="BG26" i="39"/>
  <c r="BF26" i="39"/>
  <c r="BE26" i="39"/>
  <c r="BD26" i="39"/>
  <c r="BC26" i="39"/>
  <c r="BA26" i="39"/>
  <c r="AZ26" i="39"/>
  <c r="AY26" i="39"/>
  <c r="AW26" i="39"/>
  <c r="AV26" i="39"/>
  <c r="AU26" i="39"/>
  <c r="AT26" i="39"/>
  <c r="AS26" i="39"/>
  <c r="AR26" i="39"/>
  <c r="AQ26" i="39"/>
  <c r="AP26" i="39"/>
  <c r="AO26" i="39"/>
  <c r="AN26" i="39"/>
  <c r="AM26" i="39"/>
  <c r="AL26" i="39"/>
  <c r="AJ26" i="39"/>
  <c r="AI26" i="39"/>
  <c r="AE26" i="39"/>
  <c r="AD26" i="39"/>
  <c r="AC26" i="39"/>
  <c r="AB26" i="39"/>
  <c r="AA26" i="39"/>
  <c r="Z26" i="39"/>
  <c r="Y26" i="39"/>
  <c r="BJ25" i="39"/>
  <c r="BI25" i="39"/>
  <c r="BH25" i="39"/>
  <c r="BG25" i="39"/>
  <c r="BF25" i="39"/>
  <c r="BE25" i="39"/>
  <c r="BD25" i="39"/>
  <c r="BC25" i="39"/>
  <c r="BA25" i="39"/>
  <c r="AZ25" i="39"/>
  <c r="AY25" i="39"/>
  <c r="AW25" i="39"/>
  <c r="AV25" i="39"/>
  <c r="AU25" i="39"/>
  <c r="AT25" i="39"/>
  <c r="AS25" i="39"/>
  <c r="AR25" i="39"/>
  <c r="AQ25" i="39"/>
  <c r="AP25" i="39"/>
  <c r="AO25" i="39"/>
  <c r="AN25" i="39"/>
  <c r="AM25" i="39"/>
  <c r="AL25" i="39"/>
  <c r="AJ25" i="39"/>
  <c r="AI25" i="39"/>
  <c r="AE25" i="39"/>
  <c r="AD25" i="39"/>
  <c r="AC25" i="39"/>
  <c r="AB25" i="39"/>
  <c r="AA25" i="39"/>
  <c r="Z25" i="39"/>
  <c r="Y25" i="39"/>
  <c r="BJ24" i="39"/>
  <c r="BI24" i="39"/>
  <c r="BH24" i="39"/>
  <c r="BG24" i="39"/>
  <c r="BF24" i="39"/>
  <c r="BE24" i="39"/>
  <c r="BD24" i="39"/>
  <c r="BC24" i="39"/>
  <c r="BA24" i="39"/>
  <c r="AZ24" i="39"/>
  <c r="AY24" i="39"/>
  <c r="AW24" i="39"/>
  <c r="AV24" i="39"/>
  <c r="AU24" i="39"/>
  <c r="AT24" i="39"/>
  <c r="AS24" i="39"/>
  <c r="AR24" i="39"/>
  <c r="AQ24" i="39"/>
  <c r="AP24" i="39"/>
  <c r="AO24" i="39"/>
  <c r="AN24" i="39"/>
  <c r="AM24" i="39"/>
  <c r="AL24" i="39"/>
  <c r="AJ24" i="39"/>
  <c r="AI24" i="39"/>
  <c r="AE24" i="39"/>
  <c r="AD24" i="39"/>
  <c r="AC24" i="39"/>
  <c r="AB24" i="39"/>
  <c r="AA24" i="39"/>
  <c r="Z24" i="39"/>
  <c r="Y24" i="39"/>
  <c r="BJ23" i="39"/>
  <c r="BI23" i="39"/>
  <c r="BH23" i="39"/>
  <c r="BG23" i="39"/>
  <c r="BF23" i="39"/>
  <c r="BE23" i="39"/>
  <c r="BD23" i="39"/>
  <c r="BC23" i="39"/>
  <c r="BA23" i="39"/>
  <c r="AZ23" i="39"/>
  <c r="AY23" i="39"/>
  <c r="AW23" i="39"/>
  <c r="AV23" i="39"/>
  <c r="AU23" i="39"/>
  <c r="AT23" i="39"/>
  <c r="AS23" i="39"/>
  <c r="AR23" i="39"/>
  <c r="AQ23" i="39"/>
  <c r="AP23" i="39"/>
  <c r="AO23" i="39"/>
  <c r="AN23" i="39"/>
  <c r="AM23" i="39"/>
  <c r="AL23" i="39"/>
  <c r="AJ23" i="39"/>
  <c r="AI23" i="39"/>
  <c r="AE23" i="39"/>
  <c r="AD23" i="39"/>
  <c r="AC23" i="39"/>
  <c r="AB23" i="39"/>
  <c r="AA23" i="39"/>
  <c r="Z23" i="39"/>
  <c r="Y23" i="39"/>
  <c r="BJ22" i="39"/>
  <c r="BI22" i="39"/>
  <c r="BH22" i="39"/>
  <c r="BG22" i="39"/>
  <c r="BF22" i="39"/>
  <c r="BE22" i="39"/>
  <c r="BD22" i="39"/>
  <c r="BC22" i="39"/>
  <c r="BA22" i="39"/>
  <c r="AZ22" i="39"/>
  <c r="AY22" i="39"/>
  <c r="AX22" i="39"/>
  <c r="AW22" i="39"/>
  <c r="AV22" i="39"/>
  <c r="AU22" i="39"/>
  <c r="AT22" i="39"/>
  <c r="AS22" i="39"/>
  <c r="AR22" i="39"/>
  <c r="AQ22" i="39"/>
  <c r="AP22" i="39"/>
  <c r="AO22" i="39"/>
  <c r="AN22" i="39"/>
  <c r="AM22" i="39"/>
  <c r="AL22" i="39"/>
  <c r="AJ22" i="39"/>
  <c r="AI22" i="39"/>
  <c r="AE22" i="39"/>
  <c r="AD22" i="39"/>
  <c r="AC22" i="39"/>
  <c r="AB22" i="39"/>
  <c r="AA22" i="39"/>
  <c r="Z22" i="39"/>
  <c r="Y22" i="39"/>
  <c r="BJ21" i="39"/>
  <c r="BI21" i="39"/>
  <c r="BH21" i="39"/>
  <c r="BG21" i="39"/>
  <c r="BF21" i="39"/>
  <c r="BE21" i="39"/>
  <c r="BD21" i="39"/>
  <c r="BC21" i="39"/>
  <c r="BA21" i="39"/>
  <c r="AZ21" i="39"/>
  <c r="AY21" i="39"/>
  <c r="AW21" i="39"/>
  <c r="AV21" i="39"/>
  <c r="AU21" i="39"/>
  <c r="AT21" i="39"/>
  <c r="AS21" i="39"/>
  <c r="AR21" i="39"/>
  <c r="AQ21" i="39"/>
  <c r="AP21" i="39"/>
  <c r="AO21" i="39"/>
  <c r="AN21" i="39"/>
  <c r="AM21" i="39"/>
  <c r="AL21" i="39"/>
  <c r="AJ21" i="39"/>
  <c r="AI21" i="39"/>
  <c r="AE21" i="39"/>
  <c r="AD21" i="39"/>
  <c r="AC21" i="39"/>
  <c r="AB21" i="39"/>
  <c r="AA21" i="39"/>
  <c r="Z21" i="39"/>
  <c r="Y21" i="39"/>
  <c r="AX31" i="39"/>
  <c r="BJ20" i="39"/>
  <c r="BI20" i="39"/>
  <c r="BH20" i="39"/>
  <c r="BG20" i="39"/>
  <c r="BF20" i="39"/>
  <c r="BE20" i="39"/>
  <c r="BD20" i="39"/>
  <c r="BC20" i="39"/>
  <c r="BA20" i="39"/>
  <c r="AZ20" i="39"/>
  <c r="AY20" i="39"/>
  <c r="AX20" i="39"/>
  <c r="AW20" i="39"/>
  <c r="AV20" i="39"/>
  <c r="AU20" i="39"/>
  <c r="AT20" i="39"/>
  <c r="AS20" i="39"/>
  <c r="AR20" i="39"/>
  <c r="AQ20" i="39"/>
  <c r="AP20" i="39"/>
  <c r="AO20" i="39"/>
  <c r="AN20" i="39"/>
  <c r="AM20" i="39"/>
  <c r="AL20" i="39"/>
  <c r="AJ20" i="39"/>
  <c r="AI20" i="39"/>
  <c r="AG20" i="39"/>
  <c r="AF20" i="39"/>
  <c r="AE20" i="39"/>
  <c r="AD20" i="39"/>
  <c r="AC20" i="39"/>
  <c r="AB20" i="39"/>
  <c r="AA20" i="39"/>
  <c r="Z20" i="39"/>
  <c r="Y20" i="39"/>
  <c r="BJ19" i="39"/>
  <c r="BI19" i="39"/>
  <c r="BH19" i="39"/>
  <c r="BG19" i="39"/>
  <c r="BF19" i="39"/>
  <c r="BE19" i="39"/>
  <c r="BD19" i="39"/>
  <c r="BC19" i="39"/>
  <c r="BA19" i="39"/>
  <c r="AZ19" i="39"/>
  <c r="AY19" i="39"/>
  <c r="AX19" i="39"/>
  <c r="AW19" i="39"/>
  <c r="AV19" i="39"/>
  <c r="AU19" i="39"/>
  <c r="AT19" i="39"/>
  <c r="AS19" i="39"/>
  <c r="AR19" i="39"/>
  <c r="AQ19" i="39"/>
  <c r="AP19" i="39"/>
  <c r="AO19" i="39"/>
  <c r="AN19" i="39"/>
  <c r="AM19" i="39"/>
  <c r="AL19" i="39"/>
  <c r="AJ19" i="39"/>
  <c r="AI19" i="39"/>
  <c r="AF19" i="39"/>
  <c r="AE19" i="39"/>
  <c r="AD19" i="39"/>
  <c r="AC19" i="39"/>
  <c r="AB19" i="39"/>
  <c r="AA19" i="39"/>
  <c r="Z19" i="39"/>
  <c r="Y19" i="39"/>
  <c r="AG21" i="39"/>
  <c r="BJ18" i="39"/>
  <c r="BI18" i="39"/>
  <c r="BH18" i="39"/>
  <c r="BG18" i="39"/>
  <c r="BF18" i="39"/>
  <c r="BE18" i="39"/>
  <c r="BD18" i="39"/>
  <c r="BC18" i="39"/>
  <c r="BA18" i="39"/>
  <c r="AZ18" i="39"/>
  <c r="AY18" i="39"/>
  <c r="AX18" i="39"/>
  <c r="AW18" i="39"/>
  <c r="AV18" i="39"/>
  <c r="AU18" i="39"/>
  <c r="AT18" i="39"/>
  <c r="AS18" i="39"/>
  <c r="AR18" i="39"/>
  <c r="AQ18" i="39"/>
  <c r="AP18" i="39"/>
  <c r="AO18" i="39"/>
  <c r="AN18" i="39"/>
  <c r="AM18" i="39"/>
  <c r="AL18" i="39"/>
  <c r="AJ18" i="39"/>
  <c r="AI18" i="39"/>
  <c r="AG18" i="39"/>
  <c r="AF18" i="39"/>
  <c r="AE18" i="39"/>
  <c r="AD18" i="39"/>
  <c r="AC18" i="39"/>
  <c r="AB18" i="39"/>
  <c r="AA18" i="39"/>
  <c r="Z18" i="39"/>
  <c r="Y18" i="39"/>
  <c r="AG40" i="39"/>
  <c r="BJ12" i="39"/>
  <c r="BI12" i="39"/>
  <c r="BH12" i="39"/>
  <c r="BG12" i="39"/>
  <c r="BF12" i="39"/>
  <c r="BE12" i="39"/>
  <c r="BD12" i="39"/>
  <c r="BC12" i="39"/>
  <c r="BA12" i="39"/>
  <c r="AZ12" i="39"/>
  <c r="AY12" i="39"/>
  <c r="AX12" i="39"/>
  <c r="AW12" i="39"/>
  <c r="AV12" i="39"/>
  <c r="AU12" i="39"/>
  <c r="AT12" i="39"/>
  <c r="AS12" i="39"/>
  <c r="AR12" i="39"/>
  <c r="AQ12" i="39"/>
  <c r="AP12" i="39"/>
  <c r="AO12" i="39"/>
  <c r="AN12" i="39"/>
  <c r="AM12" i="39"/>
  <c r="AL12" i="39"/>
  <c r="AJ12" i="39"/>
  <c r="AI12" i="39"/>
  <c r="AF12" i="39"/>
  <c r="AE12" i="39"/>
  <c r="AD12" i="39"/>
  <c r="AC12" i="39"/>
  <c r="AB12" i="39"/>
  <c r="AA12" i="39"/>
  <c r="Z12" i="39"/>
  <c r="Y12" i="39"/>
  <c r="AK10" i="39"/>
  <c r="BO11" i="39"/>
  <c r="BN11" i="39"/>
  <c r="BJ11" i="39"/>
  <c r="BI11" i="39"/>
  <c r="BH11" i="39"/>
  <c r="BG11" i="39"/>
  <c r="BF11" i="39"/>
  <c r="BE11" i="39"/>
  <c r="BD11" i="39"/>
  <c r="BC11" i="39"/>
  <c r="BA11" i="39"/>
  <c r="AZ11" i="39"/>
  <c r="AY11" i="39"/>
  <c r="AX11" i="39"/>
  <c r="AW11" i="39"/>
  <c r="AV11" i="39"/>
  <c r="AU11" i="39"/>
  <c r="AT11" i="39"/>
  <c r="AS11" i="39"/>
  <c r="AR11" i="39"/>
  <c r="AQ11" i="39"/>
  <c r="AP11" i="39"/>
  <c r="AO11" i="39"/>
  <c r="AN11" i="39"/>
  <c r="AM11" i="39"/>
  <c r="AL11" i="39"/>
  <c r="AJ11" i="39"/>
  <c r="AI11" i="39"/>
  <c r="AH11" i="39"/>
  <c r="AG11" i="39"/>
  <c r="AF11" i="39"/>
  <c r="AE11" i="39"/>
  <c r="AD11" i="39"/>
  <c r="AC11" i="39"/>
  <c r="AB11" i="39"/>
  <c r="AA11" i="39"/>
  <c r="Z11" i="39"/>
  <c r="Y11" i="39"/>
  <c r="BJ10" i="39"/>
  <c r="BI10" i="39"/>
  <c r="BH10" i="39"/>
  <c r="BG10" i="39"/>
  <c r="BF10" i="39"/>
  <c r="BE10" i="39"/>
  <c r="BD10" i="39"/>
  <c r="BC10" i="39"/>
  <c r="BA10" i="39"/>
  <c r="AZ10" i="39"/>
  <c r="AY10" i="39"/>
  <c r="AX10" i="39"/>
  <c r="AW10" i="39"/>
  <c r="AV10" i="39"/>
  <c r="AU10" i="39"/>
  <c r="AT10" i="39"/>
  <c r="AS10" i="39"/>
  <c r="AR10" i="39"/>
  <c r="AQ10" i="39"/>
  <c r="AP10" i="39"/>
  <c r="AO10" i="39"/>
  <c r="AN10" i="39"/>
  <c r="AM10" i="39"/>
  <c r="AL10" i="39"/>
  <c r="AJ10" i="39"/>
  <c r="AI10" i="39"/>
  <c r="AG10" i="39"/>
  <c r="AF10" i="39"/>
  <c r="AE10" i="39"/>
  <c r="AD10" i="39"/>
  <c r="AC10" i="39"/>
  <c r="AB10" i="39"/>
  <c r="AA10" i="39"/>
  <c r="Z10" i="39"/>
  <c r="Y10" i="39"/>
  <c r="BJ9" i="39"/>
  <c r="BI9" i="39"/>
  <c r="BH9" i="39"/>
  <c r="BG9" i="39"/>
  <c r="BF9" i="39"/>
  <c r="BE9" i="39"/>
  <c r="BD9" i="39"/>
  <c r="BC9" i="39"/>
  <c r="BA9" i="39"/>
  <c r="AZ9" i="39"/>
  <c r="AY9" i="39"/>
  <c r="AX9" i="39"/>
  <c r="AW9" i="39"/>
  <c r="AV9" i="39"/>
  <c r="AU9" i="39"/>
  <c r="AT9" i="39"/>
  <c r="AS9" i="39"/>
  <c r="AR9" i="39"/>
  <c r="AQ9" i="39"/>
  <c r="AP9" i="39"/>
  <c r="AO9" i="39"/>
  <c r="AN9" i="39"/>
  <c r="AM9" i="39"/>
  <c r="AL9" i="39"/>
  <c r="AJ9" i="39"/>
  <c r="AI9" i="39"/>
  <c r="AG9" i="39"/>
  <c r="AF9" i="39"/>
  <c r="AE9" i="39"/>
  <c r="AD9" i="39"/>
  <c r="AC9" i="39"/>
  <c r="AB9" i="39"/>
  <c r="AA9" i="39"/>
  <c r="Z9" i="39"/>
  <c r="Y9" i="39"/>
  <c r="BJ8" i="39"/>
  <c r="BI8" i="39"/>
  <c r="BH8" i="39"/>
  <c r="BG8" i="39"/>
  <c r="BF8" i="39"/>
  <c r="BE8" i="39"/>
  <c r="BD8" i="39"/>
  <c r="BC8" i="39"/>
  <c r="BA8" i="39"/>
  <c r="AZ8" i="39"/>
  <c r="AY8" i="39"/>
  <c r="AX8" i="39"/>
  <c r="AW8" i="39"/>
  <c r="AV8" i="39"/>
  <c r="AU8" i="39"/>
  <c r="AT8" i="39"/>
  <c r="AS8" i="39"/>
  <c r="AR8" i="39"/>
  <c r="AQ8" i="39"/>
  <c r="AP8" i="39"/>
  <c r="AO8" i="39"/>
  <c r="AN8" i="39"/>
  <c r="AM8" i="39"/>
  <c r="AL8" i="39"/>
  <c r="AK8" i="39"/>
  <c r="AJ8" i="39"/>
  <c r="AI8" i="39"/>
  <c r="AG8" i="39"/>
  <c r="AF8" i="39"/>
  <c r="AE8" i="39"/>
  <c r="AD8" i="39"/>
  <c r="AC8" i="39"/>
  <c r="AB8" i="39"/>
  <c r="AA8" i="39"/>
  <c r="Z8" i="39"/>
  <c r="Y8" i="39"/>
  <c r="BJ7" i="39"/>
  <c r="BI7" i="39"/>
  <c r="BH7" i="39"/>
  <c r="BG7" i="39"/>
  <c r="BF7" i="39"/>
  <c r="BE7" i="39"/>
  <c r="BD7" i="39"/>
  <c r="BC7" i="39"/>
  <c r="BA7" i="39"/>
  <c r="AZ7" i="39"/>
  <c r="AY7" i="39"/>
  <c r="AX7" i="39"/>
  <c r="AW7" i="39"/>
  <c r="AV7" i="39"/>
  <c r="AU7" i="39"/>
  <c r="AT7" i="39"/>
  <c r="AS7" i="39"/>
  <c r="AR7" i="39"/>
  <c r="AQ7" i="39"/>
  <c r="AP7" i="39"/>
  <c r="AO7" i="39"/>
  <c r="AN7" i="39"/>
  <c r="AM7" i="39"/>
  <c r="AL7" i="39"/>
  <c r="AJ7" i="39"/>
  <c r="AI7" i="39"/>
  <c r="AG7" i="39"/>
  <c r="AF7" i="39"/>
  <c r="AE7" i="39"/>
  <c r="AD7" i="39"/>
  <c r="AC7" i="39"/>
  <c r="AB7" i="39"/>
  <c r="AA7" i="39"/>
  <c r="Z7" i="39"/>
  <c r="Y7" i="39"/>
  <c r="BE6" i="39"/>
  <c r="BC6" i="39"/>
  <c r="BA6" i="39"/>
  <c r="AS6" i="39"/>
  <c r="AR6" i="39"/>
  <c r="AQ6" i="39"/>
  <c r="AI6" i="39"/>
  <c r="AH6" i="39"/>
  <c r="AG6" i="39"/>
  <c r="Y6" i="39"/>
  <c r="BN5" i="39"/>
  <c r="BJ5" i="39"/>
  <c r="BI5" i="39"/>
  <c r="BH5" i="39"/>
  <c r="BG5" i="39"/>
  <c r="BF5" i="39"/>
  <c r="BE5" i="39"/>
  <c r="BD5" i="39"/>
  <c r="BC5" i="39"/>
  <c r="BA5" i="39"/>
  <c r="AZ5" i="39"/>
  <c r="AY5" i="39"/>
  <c r="AX5" i="39"/>
  <c r="AW5" i="39"/>
  <c r="AV5" i="39"/>
  <c r="AU5" i="39"/>
  <c r="AT5" i="39"/>
  <c r="AS5" i="39"/>
  <c r="AR5" i="39"/>
  <c r="AQ5" i="39"/>
  <c r="AP5" i="39"/>
  <c r="AO5" i="39"/>
  <c r="AN5" i="39"/>
  <c r="AM5" i="39"/>
  <c r="AL5" i="39"/>
  <c r="AK5" i="39"/>
  <c r="AJ5" i="39"/>
  <c r="AI5" i="39"/>
  <c r="AH5" i="39"/>
  <c r="AG5" i="39"/>
  <c r="AF5" i="39"/>
  <c r="AE5" i="39"/>
  <c r="AD5" i="39"/>
  <c r="AC5" i="39"/>
  <c r="AB5" i="39"/>
  <c r="AA5" i="39"/>
  <c r="Z5" i="39"/>
  <c r="Y5" i="39"/>
  <c r="AH8" i="39"/>
  <c r="BN4" i="39"/>
  <c r="BJ4" i="39"/>
  <c r="BI4" i="39"/>
  <c r="BH4" i="39"/>
  <c r="BG4" i="39"/>
  <c r="BF4" i="39"/>
  <c r="BE4" i="39"/>
  <c r="BD4" i="39"/>
  <c r="BC4" i="39"/>
  <c r="BA4" i="39"/>
  <c r="AZ4" i="39"/>
  <c r="AY4" i="39"/>
  <c r="AX4" i="39"/>
  <c r="AW4" i="39"/>
  <c r="AV4" i="39"/>
  <c r="AU4" i="39"/>
  <c r="AT4" i="39"/>
  <c r="AS4" i="39"/>
  <c r="AR4" i="39"/>
  <c r="AQ4" i="39"/>
  <c r="AP4" i="39"/>
  <c r="AO4" i="39"/>
  <c r="AN4" i="39"/>
  <c r="AM4" i="39"/>
  <c r="AL4" i="39"/>
  <c r="AK4" i="39"/>
  <c r="AJ4" i="39"/>
  <c r="AI4" i="39"/>
  <c r="AH4" i="39"/>
  <c r="AG4" i="39"/>
  <c r="AF4" i="39"/>
  <c r="AE4" i="39"/>
  <c r="AD4" i="39"/>
  <c r="AC4" i="39"/>
  <c r="AB4" i="39"/>
  <c r="AA4" i="39"/>
  <c r="Z4" i="39"/>
  <c r="Y4" i="39"/>
  <c r="BF6" i="39"/>
  <c r="AI53" i="35"/>
  <c r="R53" i="35"/>
  <c r="AA52" i="35"/>
  <c r="X52" i="35"/>
  <c r="O52" i="35"/>
  <c r="AA50" i="35"/>
  <c r="T50" i="35"/>
  <c r="R46" i="35"/>
  <c r="AG31" i="35"/>
  <c r="AB31" i="35"/>
  <c r="AA31" i="35"/>
  <c r="W31" i="35"/>
  <c r="U31" i="35"/>
  <c r="R31" i="35"/>
  <c r="O31" i="35"/>
  <c r="H31" i="35"/>
  <c r="AH30" i="35"/>
  <c r="AA30" i="35"/>
  <c r="W30" i="35"/>
  <c r="V30" i="35"/>
  <c r="R30" i="35"/>
  <c r="O30" i="35"/>
  <c r="J30" i="35"/>
  <c r="H30" i="35"/>
  <c r="E30" i="35"/>
  <c r="AH25" i="35"/>
  <c r="AD89" i="39"/>
  <c r="I52" i="35"/>
  <c r="BA89" i="39"/>
  <c r="AS90" i="39"/>
  <c r="X53" i="35"/>
  <c r="X55" i="35"/>
  <c r="AA92" i="39"/>
  <c r="AA94" i="39"/>
  <c r="F31" i="35"/>
  <c r="F39" i="35"/>
  <c r="AS95" i="39"/>
  <c r="AS91" i="39"/>
  <c r="AD92" i="39"/>
  <c r="Z94" i="39"/>
  <c r="E31" i="35"/>
  <c r="E39" i="35"/>
  <c r="AS94" i="39"/>
  <c r="X31" i="35"/>
  <c r="X39" i="35"/>
  <c r="AS92" i="39"/>
  <c r="AS93" i="39"/>
  <c r="X30" i="35"/>
  <c r="BA95" i="39"/>
  <c r="BC95" i="39"/>
  <c r="AD96" i="39"/>
  <c r="AZ94" i="39"/>
  <c r="AD93" i="39"/>
  <c r="I30" i="35"/>
  <c r="BA91" i="39"/>
  <c r="BA96" i="39"/>
  <c r="AG51" i="35"/>
  <c r="AG53" i="35"/>
  <c r="AD47" i="35"/>
  <c r="AG47" i="35"/>
  <c r="AG49" i="35"/>
  <c r="AD51" i="35"/>
  <c r="AG52" i="35"/>
  <c r="AG48" i="35"/>
  <c r="AD46" i="35"/>
  <c r="AD50" i="35"/>
  <c r="AD42" i="35"/>
  <c r="AG33" i="35"/>
  <c r="AD43" i="35"/>
  <c r="AD32" i="35"/>
  <c r="AD36" i="35"/>
  <c r="AG40" i="35"/>
  <c r="AA95" i="39"/>
  <c r="AA97" i="39"/>
  <c r="BG93" i="39"/>
  <c r="AI30" i="35"/>
  <c r="AI38" i="35"/>
  <c r="AD94" i="39"/>
  <c r="I31" i="35"/>
  <c r="I39" i="35"/>
  <c r="AD95" i="39"/>
  <c r="AD97" i="39"/>
  <c r="AA96" i="39"/>
  <c r="BG94" i="39"/>
  <c r="AI31" i="35"/>
  <c r="AI39" i="35"/>
  <c r="BC96" i="39"/>
  <c r="BC90" i="39"/>
  <c r="AF53" i="35"/>
  <c r="AF55" i="35"/>
  <c r="AZ95" i="39"/>
  <c r="AG22" i="35"/>
  <c r="AG15" i="35"/>
  <c r="AG34" i="35"/>
  <c r="AD20" i="35"/>
  <c r="AD24" i="35"/>
  <c r="AG28" i="35"/>
  <c r="AG46" i="35"/>
  <c r="AG50" i="35"/>
  <c r="AG36" i="35"/>
  <c r="AD53" i="35"/>
  <c r="AG7" i="35"/>
  <c r="AG14" i="35"/>
  <c r="AG18" i="35"/>
  <c r="AG10" i="35"/>
  <c r="AG30" i="35"/>
  <c r="AG32" i="35"/>
  <c r="AG42" i="35"/>
  <c r="H55" i="35"/>
  <c r="Q55" i="35"/>
  <c r="AD40" i="35"/>
  <c r="R55" i="35"/>
  <c r="AA55" i="35"/>
  <c r="AD48" i="35"/>
  <c r="AD49" i="35"/>
  <c r="AD52" i="35"/>
  <c r="T55" i="35"/>
  <c r="I55" i="35"/>
  <c r="AG24" i="35"/>
  <c r="T44" i="35"/>
  <c r="AG20" i="35"/>
  <c r="H44" i="35"/>
  <c r="X44" i="35"/>
  <c r="S54" i="35"/>
  <c r="G54" i="35"/>
  <c r="U54" i="35"/>
  <c r="W54" i="35"/>
  <c r="G44" i="35"/>
  <c r="AI44" i="35"/>
  <c r="E54" i="35"/>
  <c r="AA54" i="35"/>
  <c r="I44" i="35"/>
  <c r="V54" i="35"/>
  <c r="AG21" i="35"/>
  <c r="AG25" i="35"/>
  <c r="AG37" i="35"/>
  <c r="AD41" i="35"/>
  <c r="AG43" i="35"/>
  <c r="AF54" i="35"/>
  <c r="D55" i="35"/>
  <c r="G55" i="35"/>
  <c r="AH44" i="35"/>
  <c r="O45" i="35"/>
  <c r="Q44" i="35"/>
  <c r="AA44" i="35"/>
  <c r="D44" i="35"/>
  <c r="R44" i="35"/>
  <c r="AI45" i="35"/>
  <c r="AD19" i="35"/>
  <c r="AD23" i="35"/>
  <c r="AD28" i="35"/>
  <c r="AD29" i="35"/>
  <c r="AD34" i="35"/>
  <c r="AD35" i="35"/>
  <c r="R45" i="35"/>
  <c r="AB45" i="35"/>
  <c r="S45" i="35"/>
  <c r="AD9" i="35"/>
  <c r="AG11" i="35"/>
  <c r="AD17" i="35"/>
  <c r="AG19" i="35"/>
  <c r="AD21" i="35"/>
  <c r="AG23" i="35"/>
  <c r="AD25" i="35"/>
  <c r="AG29" i="35"/>
  <c r="AD33" i="35"/>
  <c r="AG35" i="35"/>
  <c r="AD37" i="35"/>
  <c r="J44" i="35"/>
  <c r="D45" i="35"/>
  <c r="Q45" i="35"/>
  <c r="Z45" i="35"/>
  <c r="AG41" i="35"/>
  <c r="Z44" i="35"/>
  <c r="F45" i="35"/>
  <c r="T45" i="35"/>
  <c r="AD16" i="35"/>
  <c r="U45" i="35"/>
  <c r="E44" i="35"/>
  <c r="I45" i="35"/>
  <c r="W45" i="35"/>
  <c r="AD18" i="35"/>
  <c r="AD22" i="35"/>
  <c r="S44" i="35"/>
  <c r="AB44" i="35"/>
  <c r="AG6" i="35"/>
  <c r="AD8" i="35"/>
  <c r="AD12" i="35"/>
  <c r="AD13" i="35"/>
  <c r="AD6" i="35"/>
  <c r="AG8" i="35"/>
  <c r="AD10" i="35"/>
  <c r="AD11" i="35"/>
  <c r="AG12" i="35"/>
  <c r="AD14" i="35"/>
  <c r="AD15" i="35"/>
  <c r="AG16" i="35"/>
  <c r="J54" i="35"/>
  <c r="AB55" i="35"/>
  <c r="AH45" i="35"/>
  <c r="AG9" i="35"/>
  <c r="J45" i="35"/>
  <c r="S27" i="35"/>
  <c r="AG13" i="35"/>
  <c r="AG17" i="35"/>
  <c r="O27" i="35"/>
  <c r="AA27" i="35"/>
  <c r="Q27" i="35"/>
  <c r="AA45" i="35"/>
  <c r="AI27" i="35"/>
  <c r="AD7" i="35"/>
  <c r="AF26" i="35"/>
  <c r="AZ46" i="39"/>
  <c r="BI46" i="39"/>
  <c r="O38" i="35"/>
  <c r="AD47" i="39"/>
  <c r="AU16" i="39"/>
  <c r="R38" i="35"/>
  <c r="R26" i="35"/>
  <c r="AQ15" i="39"/>
  <c r="AY15" i="39"/>
  <c r="BH15" i="39"/>
  <c r="AR46" i="39"/>
  <c r="AV97" i="39"/>
  <c r="AO98" i="39"/>
  <c r="AY98" i="39"/>
  <c r="BH98" i="39"/>
  <c r="BF46" i="39"/>
  <c r="H38" i="35"/>
  <c r="U44" i="35"/>
  <c r="AN97" i="39"/>
  <c r="W38" i="35"/>
  <c r="AJ46" i="39"/>
  <c r="AS46" i="39"/>
  <c r="AW97" i="39"/>
  <c r="AC98" i="39"/>
  <c r="AP98" i="39"/>
  <c r="BI98" i="39"/>
  <c r="AH55" i="35"/>
  <c r="BI47" i="39"/>
  <c r="BI97" i="39"/>
  <c r="AA39" i="35"/>
  <c r="AN15" i="39"/>
  <c r="AV15" i="39"/>
  <c r="BE15" i="39"/>
  <c r="AA16" i="39"/>
  <c r="AJ16" i="39"/>
  <c r="AZ16" i="39"/>
  <c r="BI16" i="39"/>
  <c r="T38" i="35"/>
  <c r="AR16" i="39"/>
  <c r="W39" i="35"/>
  <c r="AG15" i="39"/>
  <c r="AW47" i="39"/>
  <c r="AE46" i="39"/>
  <c r="Y15" i="39"/>
  <c r="AO47" i="39"/>
  <c r="BF47" i="39"/>
  <c r="S39" i="35"/>
  <c r="AO46" i="39"/>
  <c r="AW46" i="39"/>
  <c r="AA47" i="39"/>
  <c r="H26" i="35"/>
  <c r="U38" i="35"/>
  <c r="AE15" i="39"/>
  <c r="AW15" i="39"/>
  <c r="BF15" i="39"/>
  <c r="AB16" i="39"/>
  <c r="AS16" i="39"/>
  <c r="BA16" i="39"/>
  <c r="BJ16" i="39"/>
  <c r="AO15" i="39"/>
  <c r="AV16" i="39"/>
  <c r="AA46" i="39"/>
  <c r="BA46" i="39"/>
  <c r="BJ46" i="39"/>
  <c r="AE47" i="39"/>
  <c r="AP47" i="39"/>
  <c r="BG47" i="39"/>
  <c r="BD98" i="39"/>
  <c r="AN16" i="39"/>
  <c r="BE16" i="39"/>
  <c r="D38" i="35"/>
  <c r="Z38" i="35"/>
  <c r="BJ15" i="39"/>
  <c r="AF16" i="39"/>
  <c r="AB46" i="39"/>
  <c r="AL46" i="39"/>
  <c r="BC46" i="39"/>
  <c r="AQ47" i="39"/>
  <c r="AY47" i="39"/>
  <c r="BH97" i="39"/>
  <c r="BJ98" i="39"/>
  <c r="AP46" i="39"/>
  <c r="BG46" i="39"/>
  <c r="AM47" i="39"/>
  <c r="AU47" i="39"/>
  <c r="BF98" i="39"/>
  <c r="AB97" i="39"/>
  <c r="AH39" i="35"/>
  <c r="AS15" i="39"/>
  <c r="BA15" i="39"/>
  <c r="AL15" i="39"/>
  <c r="AT15" i="39"/>
  <c r="BC15" i="39"/>
  <c r="Y16" i="39"/>
  <c r="AP16" i="39"/>
  <c r="AX16" i="39"/>
  <c r="BG16" i="39"/>
  <c r="AC46" i="39"/>
  <c r="AM46" i="39"/>
  <c r="AU46" i="39"/>
  <c r="BD46" i="39"/>
  <c r="Y47" i="39"/>
  <c r="AQ97" i="39"/>
  <c r="AE98" i="39"/>
  <c r="AR98" i="39"/>
  <c r="AV98" i="39"/>
  <c r="BA94" i="39"/>
  <c r="Z96" i="39"/>
  <c r="Z98" i="39"/>
  <c r="AA15" i="39"/>
  <c r="AB15" i="39"/>
  <c r="AD46" i="39"/>
  <c r="AN46" i="39"/>
  <c r="AV46" i="39"/>
  <c r="BE46" i="39"/>
  <c r="Z47" i="39"/>
  <c r="AS47" i="39"/>
  <c r="AR97" i="39"/>
  <c r="AL91" i="39"/>
  <c r="AZ93" i="39"/>
  <c r="BC94" i="39"/>
  <c r="AF31" i="35"/>
  <c r="AF39" i="35"/>
  <c r="AL95" i="39"/>
  <c r="AJ15" i="39"/>
  <c r="AD15" i="39"/>
  <c r="AL47" i="39"/>
  <c r="BC47" i="39"/>
  <c r="AJ97" i="39"/>
  <c r="AS97" i="39"/>
  <c r="Y98" i="39"/>
  <c r="AU98" i="39"/>
  <c r="BE98" i="39"/>
  <c r="AB92" i="39"/>
  <c r="BA93" i="39"/>
  <c r="BA97" i="39"/>
  <c r="Z95" i="39"/>
  <c r="Z97" i="39"/>
  <c r="AB96" i="39"/>
  <c r="BD97" i="39"/>
  <c r="AZ92" i="39"/>
  <c r="BC93" i="39"/>
  <c r="AF30" i="35"/>
  <c r="AF38" i="35"/>
  <c r="AL94" i="39"/>
  <c r="Q31" i="35"/>
  <c r="Q39" i="35"/>
  <c r="AZ96" i="39"/>
  <c r="AP15" i="39"/>
  <c r="AX15" i="39"/>
  <c r="BG15" i="39"/>
  <c r="AC16" i="39"/>
  <c r="AL16" i="39"/>
  <c r="AT16" i="39"/>
  <c r="BC16" i="39"/>
  <c r="Y46" i="39"/>
  <c r="AQ46" i="39"/>
  <c r="AY46" i="39"/>
  <c r="BH46" i="39"/>
  <c r="AC47" i="39"/>
  <c r="AN47" i="39"/>
  <c r="AV47" i="39"/>
  <c r="BE47" i="39"/>
  <c r="AM97" i="39"/>
  <c r="AU97" i="39"/>
  <c r="BE97" i="39"/>
  <c r="AW98" i="39"/>
  <c r="AP97" i="39"/>
  <c r="BA92" i="39"/>
  <c r="V26" i="35"/>
  <c r="AD16" i="39"/>
  <c r="AM16" i="39"/>
  <c r="Z46" i="39"/>
  <c r="AZ91" i="39"/>
  <c r="BC92" i="39"/>
  <c r="V44" i="35"/>
  <c r="F27" i="35"/>
  <c r="AB26" i="35"/>
  <c r="F38" i="35"/>
  <c r="S38" i="35"/>
  <c r="AB38" i="35"/>
  <c r="W44" i="35"/>
  <c r="R54" i="35"/>
  <c r="E55" i="35"/>
  <c r="U26" i="35"/>
  <c r="G27" i="35"/>
  <c r="T26" i="35"/>
  <c r="G26" i="35"/>
  <c r="T39" i="35"/>
  <c r="O44" i="35"/>
  <c r="S55" i="35"/>
  <c r="AC15" i="39"/>
  <c r="AM15" i="39"/>
  <c r="AU15" i="39"/>
  <c r="BD15" i="39"/>
  <c r="Z16" i="39"/>
  <c r="AI16" i="39"/>
  <c r="AQ16" i="39"/>
  <c r="AY16" i="39"/>
  <c r="BH16" i="39"/>
  <c r="BA47" i="39"/>
  <c r="BJ47" i="39"/>
  <c r="AE97" i="39"/>
  <c r="BJ97" i="39"/>
  <c r="AJ98" i="39"/>
  <c r="BF97" i="39"/>
  <c r="AN98" i="39"/>
  <c r="X27" i="35"/>
  <c r="X38" i="35"/>
  <c r="O26" i="35"/>
  <c r="G45" i="35"/>
  <c r="H27" i="35"/>
  <c r="AF27" i="35"/>
  <c r="U27" i="35"/>
  <c r="U39" i="35"/>
  <c r="I26" i="35"/>
  <c r="I27" i="35"/>
  <c r="V27" i="35"/>
  <c r="I38" i="35"/>
  <c r="V38" i="35"/>
  <c r="E45" i="35"/>
  <c r="BD47" i="39"/>
  <c r="Y97" i="39"/>
  <c r="AM98" i="39"/>
  <c r="W26" i="35"/>
  <c r="J26" i="35"/>
  <c r="AH38" i="35"/>
  <c r="J39" i="35"/>
  <c r="J38" i="35"/>
  <c r="F44" i="35"/>
  <c r="E26" i="35"/>
  <c r="Q26" i="35"/>
  <c r="D26" i="35"/>
  <c r="Q38" i="35"/>
  <c r="AF44" i="35"/>
  <c r="AI54" i="35"/>
  <c r="AI55" i="35"/>
  <c r="AI15" i="39"/>
  <c r="AR15" i="39"/>
  <c r="AZ15" i="39"/>
  <c r="BI15" i="39"/>
  <c r="AE16" i="39"/>
  <c r="AO97" i="39"/>
  <c r="V45" i="35"/>
  <c r="Z54" i="35"/>
  <c r="AO16" i="39"/>
  <c r="AW16" i="39"/>
  <c r="BF16" i="39"/>
  <c r="AC97" i="39"/>
  <c r="AY97" i="39"/>
  <c r="AQ98" i="39"/>
  <c r="E27" i="35"/>
  <c r="D39" i="35"/>
  <c r="F26" i="35"/>
  <c r="R27" i="35"/>
  <c r="Z27" i="35"/>
  <c r="AH27" i="35"/>
  <c r="O39" i="35"/>
  <c r="AA38" i="35"/>
  <c r="F54" i="35"/>
  <c r="O54" i="35"/>
  <c r="J55" i="35"/>
  <c r="X26" i="35"/>
  <c r="W55" i="35"/>
  <c r="AH26" i="35"/>
  <c r="G39" i="35"/>
  <c r="O55" i="35"/>
  <c r="D54" i="35"/>
  <c r="Z26" i="35"/>
  <c r="E38" i="35"/>
  <c r="AB54" i="35"/>
  <c r="S26" i="35"/>
  <c r="AA26" i="35"/>
  <c r="AB39" i="35"/>
  <c r="R39" i="35"/>
  <c r="Z39" i="35"/>
  <c r="T54" i="35"/>
  <c r="F55" i="35"/>
  <c r="Z55" i="35"/>
  <c r="W27" i="35"/>
  <c r="G38" i="35"/>
  <c r="H39" i="35"/>
  <c r="AH54" i="35"/>
  <c r="U55" i="35"/>
  <c r="BD16" i="39"/>
  <c r="AI26" i="35"/>
  <c r="J27" i="35"/>
  <c r="T27" i="35"/>
  <c r="AB27" i="35"/>
  <c r="H54" i="35"/>
  <c r="X54" i="35"/>
  <c r="X45" i="35"/>
  <c r="AF45" i="35"/>
  <c r="I54" i="35"/>
  <c r="Q54" i="35"/>
  <c r="AF15" i="39"/>
  <c r="D27" i="35"/>
  <c r="V39" i="35"/>
  <c r="H45" i="35"/>
  <c r="V55" i="35"/>
  <c r="Z6" i="39"/>
  <c r="AJ6" i="39"/>
  <c r="AU6" i="39"/>
  <c r="BB45" i="39"/>
  <c r="BB96" i="39"/>
  <c r="BB92" i="39"/>
  <c r="BB88" i="39"/>
  <c r="AE51" i="35"/>
  <c r="BB84" i="39"/>
  <c r="AE47" i="35"/>
  <c r="BB80" i="39"/>
  <c r="AE43" i="35"/>
  <c r="BB76" i="39"/>
  <c r="AE37" i="35"/>
  <c r="BB72" i="39"/>
  <c r="AE33" i="35"/>
  <c r="BB68" i="39"/>
  <c r="AE25" i="35"/>
  <c r="BB64" i="39"/>
  <c r="AE21" i="35"/>
  <c r="BB60" i="39"/>
  <c r="AE17" i="35"/>
  <c r="BB56" i="39"/>
  <c r="AE13" i="35"/>
  <c r="BB52" i="39"/>
  <c r="AE9" i="35"/>
  <c r="BB95" i="39"/>
  <c r="BB91" i="39"/>
  <c r="BB87" i="39"/>
  <c r="AE50" i="35"/>
  <c r="BB83" i="39"/>
  <c r="AE46" i="35"/>
  <c r="BB79" i="39"/>
  <c r="AE42" i="35"/>
  <c r="BB75" i="39"/>
  <c r="AE36" i="35"/>
  <c r="BB71" i="39"/>
  <c r="AE32" i="35"/>
  <c r="BB67" i="39"/>
  <c r="AE24" i="35"/>
  <c r="BB63" i="39"/>
  <c r="AE20" i="35"/>
  <c r="BB59" i="39"/>
  <c r="AE16" i="35"/>
  <c r="BB55" i="39"/>
  <c r="AE12" i="35"/>
  <c r="BB51" i="39"/>
  <c r="AE8" i="35"/>
  <c r="BB43" i="39"/>
  <c r="BB39" i="39"/>
  <c r="BB94" i="39"/>
  <c r="AE31" i="35"/>
  <c r="BB90" i="39"/>
  <c r="AE53" i="35"/>
  <c r="BB86" i="39"/>
  <c r="AE49" i="35"/>
  <c r="BB82" i="39"/>
  <c r="BB78" i="39"/>
  <c r="AE41" i="35"/>
  <c r="BB74" i="39"/>
  <c r="AE35" i="35"/>
  <c r="BB70" i="39"/>
  <c r="AE29" i="35"/>
  <c r="BB66" i="39"/>
  <c r="AE23" i="35"/>
  <c r="BB62" i="39"/>
  <c r="AE19" i="35"/>
  <c r="BB58" i="39"/>
  <c r="AE15" i="35"/>
  <c r="BB54" i="39"/>
  <c r="AE11" i="35"/>
  <c r="BB50" i="39"/>
  <c r="BB42" i="39"/>
  <c r="BB93" i="39"/>
  <c r="AE30" i="35"/>
  <c r="BB89" i="39"/>
  <c r="AE52" i="35"/>
  <c r="BB85" i="39"/>
  <c r="AE48" i="35"/>
  <c r="BB81" i="39"/>
  <c r="BB77" i="39"/>
  <c r="AE40" i="35"/>
  <c r="BB73" i="39"/>
  <c r="AE34" i="35"/>
  <c r="BB69" i="39"/>
  <c r="AE28" i="35"/>
  <c r="BB65" i="39"/>
  <c r="AE22" i="35"/>
  <c r="BB61" i="39"/>
  <c r="AE18" i="35"/>
  <c r="BB57" i="39"/>
  <c r="AE14" i="35"/>
  <c r="BB53" i="39"/>
  <c r="AE10" i="35"/>
  <c r="BB41" i="39"/>
  <c r="BB11" i="39"/>
  <c r="BB31" i="39"/>
  <c r="BB27" i="39"/>
  <c r="BB23" i="39"/>
  <c r="BB19" i="39"/>
  <c r="BN6" i="39"/>
  <c r="BD6" i="39"/>
  <c r="AV6" i="39"/>
  <c r="AN6" i="39"/>
  <c r="AF6" i="39"/>
  <c r="BB4" i="39"/>
  <c r="BK4" i="39"/>
  <c r="BB10" i="39"/>
  <c r="BB40" i="39"/>
  <c r="BB35" i="39"/>
  <c r="BB30" i="39"/>
  <c r="BB26" i="39"/>
  <c r="BB22" i="39"/>
  <c r="BJ6" i="39"/>
  <c r="BB6" i="39"/>
  <c r="AT6" i="39"/>
  <c r="AL6" i="39"/>
  <c r="AD6" i="39"/>
  <c r="BB49" i="39"/>
  <c r="BB44" i="39"/>
  <c r="BB36" i="39"/>
  <c r="BB34" i="39"/>
  <c r="BB12" i="39"/>
  <c r="BB33" i="39"/>
  <c r="BB29" i="39"/>
  <c r="BB25" i="39"/>
  <c r="BB21" i="39"/>
  <c r="BB18" i="39"/>
  <c r="BB38" i="39"/>
  <c r="BB37" i="39"/>
  <c r="BB8" i="39"/>
  <c r="BK8" i="39"/>
  <c r="BB32" i="39"/>
  <c r="BB28" i="39"/>
  <c r="BB24" i="39"/>
  <c r="BB20" i="39"/>
  <c r="BB5" i="39"/>
  <c r="BK5" i="39"/>
  <c r="AA6" i="39"/>
  <c r="AK6" i="39"/>
  <c r="AW6" i="39"/>
  <c r="BG6" i="39"/>
  <c r="Z15" i="39"/>
  <c r="AH7" i="39"/>
  <c r="AB6" i="39"/>
  <c r="AM6" i="39"/>
  <c r="AX6" i="39"/>
  <c r="BH6" i="39"/>
  <c r="AH43" i="39"/>
  <c r="AH94" i="39"/>
  <c r="M31" i="35"/>
  <c r="AH90" i="39"/>
  <c r="M53" i="35"/>
  <c r="AH86" i="39"/>
  <c r="M49" i="35"/>
  <c r="AH82" i="39"/>
  <c r="AH78" i="39"/>
  <c r="M41" i="35"/>
  <c r="AH74" i="39"/>
  <c r="M35" i="35"/>
  <c r="AH70" i="39"/>
  <c r="M29" i="35"/>
  <c r="AH66" i="39"/>
  <c r="M23" i="35"/>
  <c r="AH62" i="39"/>
  <c r="M19" i="35"/>
  <c r="AH58" i="39"/>
  <c r="M15" i="35"/>
  <c r="AH54" i="39"/>
  <c r="M11" i="35"/>
  <c r="AH50" i="39"/>
  <c r="AH93" i="39"/>
  <c r="M30" i="35"/>
  <c r="AH89" i="39"/>
  <c r="M52" i="35"/>
  <c r="AH85" i="39"/>
  <c r="M48" i="35"/>
  <c r="AH81" i="39"/>
  <c r="AH77" i="39"/>
  <c r="M40" i="35"/>
  <c r="AH73" i="39"/>
  <c r="M34" i="35"/>
  <c r="AH69" i="39"/>
  <c r="M28" i="35"/>
  <c r="AH65" i="39"/>
  <c r="M22" i="35"/>
  <c r="AH61" i="39"/>
  <c r="M18" i="35"/>
  <c r="AH57" i="39"/>
  <c r="M14" i="35"/>
  <c r="AH53" i="39"/>
  <c r="M10" i="35"/>
  <c r="AH49" i="39"/>
  <c r="AH45" i="39"/>
  <c r="AH41" i="39"/>
  <c r="AH96" i="39"/>
  <c r="AH92" i="39"/>
  <c r="AH88" i="39"/>
  <c r="M51" i="35"/>
  <c r="AH84" i="39"/>
  <c r="M47" i="35"/>
  <c r="AH80" i="39"/>
  <c r="M43" i="35"/>
  <c r="AH76" i="39"/>
  <c r="M37" i="35"/>
  <c r="AH72" i="39"/>
  <c r="M33" i="35"/>
  <c r="AH68" i="39"/>
  <c r="M25" i="35"/>
  <c r="AH64" i="39"/>
  <c r="M21" i="35"/>
  <c r="AH60" i="39"/>
  <c r="M17" i="35"/>
  <c r="AH56" i="39"/>
  <c r="M13" i="35"/>
  <c r="AH52" i="39"/>
  <c r="M9" i="35"/>
  <c r="AH44" i="39"/>
  <c r="AH40" i="39"/>
  <c r="AH95" i="39"/>
  <c r="AH91" i="39"/>
  <c r="AH87" i="39"/>
  <c r="M50" i="35"/>
  <c r="AH83" i="39"/>
  <c r="M46" i="35"/>
  <c r="AH79" i="39"/>
  <c r="M42" i="35"/>
  <c r="AH75" i="39"/>
  <c r="M36" i="35"/>
  <c r="AH71" i="39"/>
  <c r="M32" i="35"/>
  <c r="AH67" i="39"/>
  <c r="M24" i="35"/>
  <c r="AH63" i="39"/>
  <c r="M20" i="35"/>
  <c r="AH59" i="39"/>
  <c r="M16" i="35"/>
  <c r="AH55" i="39"/>
  <c r="M12" i="35"/>
  <c r="AH51" i="39"/>
  <c r="M8" i="35"/>
  <c r="AH37" i="39"/>
  <c r="AH34" i="39"/>
  <c r="AH12" i="39"/>
  <c r="AH9" i="39"/>
  <c r="AH38" i="39"/>
  <c r="AH33" i="39"/>
  <c r="AH29" i="39"/>
  <c r="AH25" i="39"/>
  <c r="AH21" i="39"/>
  <c r="AH18" i="39"/>
  <c r="AH39" i="39"/>
  <c r="AH32" i="39"/>
  <c r="AH28" i="39"/>
  <c r="AH24" i="39"/>
  <c r="AH20" i="39"/>
  <c r="AH42" i="39"/>
  <c r="AH31" i="39"/>
  <c r="AH27" i="39"/>
  <c r="AH23" i="39"/>
  <c r="AH19" i="39"/>
  <c r="AH36" i="39"/>
  <c r="AH10" i="39"/>
  <c r="AH35" i="39"/>
  <c r="AH30" i="39"/>
  <c r="AH26" i="39"/>
  <c r="AH22" i="39"/>
  <c r="AC6" i="39"/>
  <c r="AO6" i="39"/>
  <c r="AY6" i="39"/>
  <c r="BI6" i="39"/>
  <c r="AE6" i="39"/>
  <c r="AP6" i="39"/>
  <c r="AZ6" i="39"/>
  <c r="BB7" i="39"/>
  <c r="BB9" i="39"/>
  <c r="AF44" i="39"/>
  <c r="AF95" i="39"/>
  <c r="AF91" i="39"/>
  <c r="AF87" i="39"/>
  <c r="AF83" i="39"/>
  <c r="AF79" i="39"/>
  <c r="AF75" i="39"/>
  <c r="AF71" i="39"/>
  <c r="AF67" i="39"/>
  <c r="AF63" i="39"/>
  <c r="AF59" i="39"/>
  <c r="AF55" i="39"/>
  <c r="K12" i="35"/>
  <c r="AF51" i="39"/>
  <c r="K8" i="35"/>
  <c r="AF94" i="39"/>
  <c r="AF90" i="39"/>
  <c r="AF86" i="39"/>
  <c r="AF82" i="39"/>
  <c r="AF78" i="39"/>
  <c r="AF74" i="39"/>
  <c r="AF70" i="39"/>
  <c r="AF66" i="39"/>
  <c r="AF62" i="39"/>
  <c r="AF58" i="39"/>
  <c r="K15" i="35"/>
  <c r="AF54" i="39"/>
  <c r="K11" i="35"/>
  <c r="AF50" i="39"/>
  <c r="AF42" i="39"/>
  <c r="AF93" i="39"/>
  <c r="AF89" i="39"/>
  <c r="AF85" i="39"/>
  <c r="AF81" i="39"/>
  <c r="AF77" i="39"/>
  <c r="AF73" i="39"/>
  <c r="AF69" i="39"/>
  <c r="AF65" i="39"/>
  <c r="AF61" i="39"/>
  <c r="AF57" i="39"/>
  <c r="K14" i="35"/>
  <c r="AF53" i="39"/>
  <c r="K10" i="35"/>
  <c r="AF49" i="39"/>
  <c r="AF45" i="39"/>
  <c r="AF41" i="39"/>
  <c r="AF96" i="39"/>
  <c r="AF92" i="39"/>
  <c r="AF88" i="39"/>
  <c r="AF84" i="39"/>
  <c r="AF80" i="39"/>
  <c r="AF76" i="39"/>
  <c r="AF72" i="39"/>
  <c r="AF68" i="39"/>
  <c r="AF64" i="39"/>
  <c r="AF60" i="39"/>
  <c r="AF56" i="39"/>
  <c r="K13" i="35"/>
  <c r="AF52" i="39"/>
  <c r="K9" i="35"/>
  <c r="AF23" i="39"/>
  <c r="AX26" i="39"/>
  <c r="AF27" i="39"/>
  <c r="AX30" i="39"/>
  <c r="AF31" i="39"/>
  <c r="AX35" i="39"/>
  <c r="AG36" i="39"/>
  <c r="AK38" i="39"/>
  <c r="AK18" i="39"/>
  <c r="AG19" i="39"/>
  <c r="AK21" i="39"/>
  <c r="AG23" i="39"/>
  <c r="AK25" i="39"/>
  <c r="AG27" i="39"/>
  <c r="AK29" i="39"/>
  <c r="AG31" i="39"/>
  <c r="AK33" i="39"/>
  <c r="AX42" i="39"/>
  <c r="AK9" i="39"/>
  <c r="AK12" i="39"/>
  <c r="AX23" i="39"/>
  <c r="AF24" i="39"/>
  <c r="AX27" i="39"/>
  <c r="AF28" i="39"/>
  <c r="AF32" i="39"/>
  <c r="AK34" i="39"/>
  <c r="AF40" i="39"/>
  <c r="AG44" i="39"/>
  <c r="AK22" i="39"/>
  <c r="AG24" i="39"/>
  <c r="AK26" i="39"/>
  <c r="AG28" i="39"/>
  <c r="AK30" i="39"/>
  <c r="AG32" i="39"/>
  <c r="AK35" i="39"/>
  <c r="AG95" i="39"/>
  <c r="AG91" i="39"/>
  <c r="AG87" i="39"/>
  <c r="L50" i="35"/>
  <c r="AG83" i="39"/>
  <c r="L46" i="35"/>
  <c r="AG79" i="39"/>
  <c r="L42" i="35"/>
  <c r="AG75" i="39"/>
  <c r="L36" i="35"/>
  <c r="AG71" i="39"/>
  <c r="L32" i="35"/>
  <c r="AG67" i="39"/>
  <c r="L24" i="35"/>
  <c r="AG63" i="39"/>
  <c r="L20" i="35"/>
  <c r="AG59" i="39"/>
  <c r="L16" i="35"/>
  <c r="AG55" i="39"/>
  <c r="L12" i="35"/>
  <c r="AG51" i="39"/>
  <c r="L8" i="35"/>
  <c r="AG43" i="39"/>
  <c r="AG39" i="39"/>
  <c r="AG35" i="39"/>
  <c r="AG94" i="39"/>
  <c r="L31" i="35"/>
  <c r="AG90" i="39"/>
  <c r="L53" i="35"/>
  <c r="AG86" i="39"/>
  <c r="L49" i="35"/>
  <c r="AG82" i="39"/>
  <c r="AG78" i="39"/>
  <c r="L41" i="35"/>
  <c r="AG74" i="39"/>
  <c r="L35" i="35"/>
  <c r="AG70" i="39"/>
  <c r="L29" i="35"/>
  <c r="AG66" i="39"/>
  <c r="L23" i="35"/>
  <c r="AG62" i="39"/>
  <c r="L19" i="35"/>
  <c r="AG58" i="39"/>
  <c r="L15" i="35"/>
  <c r="AG54" i="39"/>
  <c r="L11" i="35"/>
  <c r="AG50" i="39"/>
  <c r="AG42" i="39"/>
  <c r="AG38" i="39"/>
  <c r="AG34" i="39"/>
  <c r="AG93" i="39"/>
  <c r="L30" i="35"/>
  <c r="AG89" i="39"/>
  <c r="L52" i="35"/>
  <c r="AG85" i="39"/>
  <c r="L48" i="35"/>
  <c r="AG81" i="39"/>
  <c r="AG77" i="39"/>
  <c r="L40" i="35"/>
  <c r="AG73" i="39"/>
  <c r="L34" i="35"/>
  <c r="AG69" i="39"/>
  <c r="L28" i="35"/>
  <c r="AG65" i="39"/>
  <c r="L22" i="35"/>
  <c r="AG61" i="39"/>
  <c r="L18" i="35"/>
  <c r="AG57" i="39"/>
  <c r="L14" i="35"/>
  <c r="AG53" i="39"/>
  <c r="L10" i="35"/>
  <c r="AG49" i="39"/>
  <c r="AG45" i="39"/>
  <c r="AG41" i="39"/>
  <c r="AG37" i="39"/>
  <c r="AG96" i="39"/>
  <c r="AG92" i="39"/>
  <c r="AG88" i="39"/>
  <c r="L51" i="35"/>
  <c r="AG84" i="39"/>
  <c r="L47" i="35"/>
  <c r="AG80" i="39"/>
  <c r="L43" i="35"/>
  <c r="AG76" i="39"/>
  <c r="L37" i="35"/>
  <c r="AG72" i="39"/>
  <c r="L33" i="35"/>
  <c r="AG68" i="39"/>
  <c r="L25" i="35"/>
  <c r="AG64" i="39"/>
  <c r="L21" i="35"/>
  <c r="AG60" i="39"/>
  <c r="L17" i="35"/>
  <c r="AG56" i="39"/>
  <c r="L13" i="35"/>
  <c r="AG52" i="39"/>
  <c r="L9" i="35"/>
  <c r="AB47" i="39"/>
  <c r="AJ47" i="39"/>
  <c r="AR47" i="39"/>
  <c r="AZ47" i="39"/>
  <c r="BH47" i="39"/>
  <c r="AX43" i="39"/>
  <c r="AX94" i="39"/>
  <c r="AC31" i="35"/>
  <c r="AX90" i="39"/>
  <c r="AC53" i="35"/>
  <c r="AX86" i="39"/>
  <c r="AC49" i="35"/>
  <c r="AX82" i="39"/>
  <c r="AX78" i="39"/>
  <c r="AC41" i="35"/>
  <c r="AX74" i="39"/>
  <c r="AC35" i="35"/>
  <c r="AX70" i="39"/>
  <c r="AC29" i="35"/>
  <c r="AX66" i="39"/>
  <c r="AC23" i="35"/>
  <c r="AX62" i="39"/>
  <c r="AC19" i="35"/>
  <c r="AX58" i="39"/>
  <c r="AC15" i="35"/>
  <c r="AX54" i="39"/>
  <c r="AC11" i="35"/>
  <c r="AX50" i="39"/>
  <c r="AX93" i="39"/>
  <c r="AC30" i="35"/>
  <c r="AX89" i="39"/>
  <c r="AC52" i="35"/>
  <c r="AX85" i="39"/>
  <c r="AC48" i="35"/>
  <c r="AX81" i="39"/>
  <c r="AX77" i="39"/>
  <c r="AC40" i="35"/>
  <c r="AX73" i="39"/>
  <c r="AC34" i="35"/>
  <c r="AX69" i="39"/>
  <c r="AC28" i="35"/>
  <c r="AX65" i="39"/>
  <c r="AC22" i="35"/>
  <c r="AX61" i="39"/>
  <c r="AC18" i="35"/>
  <c r="AX57" i="39"/>
  <c r="AC14" i="35"/>
  <c r="AX53" i="39"/>
  <c r="AC10" i="35"/>
  <c r="AX49" i="39"/>
  <c r="AX45" i="39"/>
  <c r="AX41" i="39"/>
  <c r="AX96" i="39"/>
  <c r="AX92" i="39"/>
  <c r="AX88" i="39"/>
  <c r="AC51" i="35"/>
  <c r="AX84" i="39"/>
  <c r="AC47" i="35"/>
  <c r="AX80" i="39"/>
  <c r="AC43" i="35"/>
  <c r="AX76" i="39"/>
  <c r="AC37" i="35"/>
  <c r="AX72" i="39"/>
  <c r="AC33" i="35"/>
  <c r="AX68" i="39"/>
  <c r="AC25" i="35"/>
  <c r="AX64" i="39"/>
  <c r="AC21" i="35"/>
  <c r="AX60" i="39"/>
  <c r="AC17" i="35"/>
  <c r="AX56" i="39"/>
  <c r="AC13" i="35"/>
  <c r="AX52" i="39"/>
  <c r="AC9" i="35"/>
  <c r="AX44" i="39"/>
  <c r="AX40" i="39"/>
  <c r="AX95" i="39"/>
  <c r="AX91" i="39"/>
  <c r="AX87" i="39"/>
  <c r="AC50" i="35"/>
  <c r="AX83" i="39"/>
  <c r="AC46" i="35"/>
  <c r="AX79" i="39"/>
  <c r="AC42" i="35"/>
  <c r="AX75" i="39"/>
  <c r="AC36" i="35"/>
  <c r="AX71" i="39"/>
  <c r="AC32" i="35"/>
  <c r="AX67" i="39"/>
  <c r="AC24" i="35"/>
  <c r="AX63" i="39"/>
  <c r="AC20" i="35"/>
  <c r="AX59" i="39"/>
  <c r="AC16" i="35"/>
  <c r="AX55" i="39"/>
  <c r="AC12" i="35"/>
  <c r="AX51" i="39"/>
  <c r="AC8" i="35"/>
  <c r="AF21" i="39"/>
  <c r="AX24" i="39"/>
  <c r="AF25" i="39"/>
  <c r="AX28" i="39"/>
  <c r="AF29" i="39"/>
  <c r="AX32" i="39"/>
  <c r="AF33" i="39"/>
  <c r="AF39" i="39"/>
  <c r="AX39" i="39"/>
  <c r="AK93" i="39"/>
  <c r="P30" i="35"/>
  <c r="AK89" i="39"/>
  <c r="P52" i="35"/>
  <c r="AK85" i="39"/>
  <c r="P48" i="35"/>
  <c r="AK81" i="39"/>
  <c r="AK77" i="39"/>
  <c r="P40" i="35"/>
  <c r="AK73" i="39"/>
  <c r="P34" i="35"/>
  <c r="AK69" i="39"/>
  <c r="P28" i="35"/>
  <c r="AK65" i="39"/>
  <c r="P22" i="35"/>
  <c r="AK61" i="39"/>
  <c r="P18" i="35"/>
  <c r="AK57" i="39"/>
  <c r="P14" i="35"/>
  <c r="AK53" i="39"/>
  <c r="P10" i="35"/>
  <c r="AK49" i="39"/>
  <c r="AK45" i="39"/>
  <c r="AK41" i="39"/>
  <c r="AK37" i="39"/>
  <c r="AK96" i="39"/>
  <c r="AK92" i="39"/>
  <c r="AK88" i="39"/>
  <c r="P51" i="35"/>
  <c r="AK84" i="39"/>
  <c r="P47" i="35"/>
  <c r="AK80" i="39"/>
  <c r="P43" i="35"/>
  <c r="AK76" i="39"/>
  <c r="P37" i="35"/>
  <c r="AK72" i="39"/>
  <c r="P33" i="35"/>
  <c r="AK68" i="39"/>
  <c r="P25" i="35"/>
  <c r="AK64" i="39"/>
  <c r="P21" i="35"/>
  <c r="AK60" i="39"/>
  <c r="P17" i="35"/>
  <c r="AK56" i="39"/>
  <c r="P13" i="35"/>
  <c r="AK52" i="39"/>
  <c r="P9" i="35"/>
  <c r="AK44" i="39"/>
  <c r="AK40" i="39"/>
  <c r="AK36" i="39"/>
  <c r="AK95" i="39"/>
  <c r="AK91" i="39"/>
  <c r="AK87" i="39"/>
  <c r="P50" i="35"/>
  <c r="AK83" i="39"/>
  <c r="P46" i="35"/>
  <c r="AK79" i="39"/>
  <c r="P42" i="35"/>
  <c r="AK75" i="39"/>
  <c r="P36" i="35"/>
  <c r="AK71" i="39"/>
  <c r="P32" i="35"/>
  <c r="AK67" i="39"/>
  <c r="P24" i="35"/>
  <c r="AK63" i="39"/>
  <c r="P20" i="35"/>
  <c r="AK59" i="39"/>
  <c r="P16" i="35"/>
  <c r="AK55" i="39"/>
  <c r="P12" i="35"/>
  <c r="AK51" i="39"/>
  <c r="P8" i="35"/>
  <c r="AK43" i="39"/>
  <c r="AK39" i="39"/>
  <c r="AK94" i="39"/>
  <c r="P31" i="35"/>
  <c r="AK90" i="39"/>
  <c r="P53" i="35"/>
  <c r="AK86" i="39"/>
  <c r="P49" i="35"/>
  <c r="AK82" i="39"/>
  <c r="AK78" i="39"/>
  <c r="P41" i="35"/>
  <c r="AK74" i="39"/>
  <c r="P35" i="35"/>
  <c r="AK70" i="39"/>
  <c r="P29" i="35"/>
  <c r="AK66" i="39"/>
  <c r="P23" i="35"/>
  <c r="AK62" i="39"/>
  <c r="P19" i="35"/>
  <c r="AK58" i="39"/>
  <c r="P15" i="35"/>
  <c r="AK54" i="39"/>
  <c r="P11" i="35"/>
  <c r="AK50" i="39"/>
  <c r="AK19" i="39"/>
  <c r="AK23" i="39"/>
  <c r="AG25" i="39"/>
  <c r="AK27" i="39"/>
  <c r="AG29" i="39"/>
  <c r="AK31" i="39"/>
  <c r="AG33" i="39"/>
  <c r="AX37" i="39"/>
  <c r="AF38" i="39"/>
  <c r="AX38" i="39"/>
  <c r="AK42" i="39"/>
  <c r="AK7" i="39"/>
  <c r="AK11" i="39"/>
  <c r="AG12" i="39"/>
  <c r="AX21" i="39"/>
  <c r="AF22" i="39"/>
  <c r="AX25" i="39"/>
  <c r="AF26" i="39"/>
  <c r="AX29" i="39"/>
  <c r="AF30" i="39"/>
  <c r="AX33" i="39"/>
  <c r="AI94" i="39"/>
  <c r="N31" i="35"/>
  <c r="AI90" i="39"/>
  <c r="N53" i="35"/>
  <c r="AI86" i="39"/>
  <c r="N49" i="35"/>
  <c r="AI82" i="39"/>
  <c r="AI78" i="39"/>
  <c r="N41" i="35"/>
  <c r="AI74" i="39"/>
  <c r="N35" i="35"/>
  <c r="AI70" i="39"/>
  <c r="N29" i="35"/>
  <c r="AI66" i="39"/>
  <c r="N23" i="35"/>
  <c r="AI62" i="39"/>
  <c r="N19" i="35"/>
  <c r="AI58" i="39"/>
  <c r="N15" i="35"/>
  <c r="AI54" i="39"/>
  <c r="N11" i="35"/>
  <c r="AI50" i="39"/>
  <c r="AI42" i="39"/>
  <c r="AI38" i="39"/>
  <c r="AI93" i="39"/>
  <c r="N30" i="35"/>
  <c r="AI89" i="39"/>
  <c r="N52" i="35"/>
  <c r="AI85" i="39"/>
  <c r="N48" i="35"/>
  <c r="AI81" i="39"/>
  <c r="AI77" i="39"/>
  <c r="N40" i="35"/>
  <c r="AI73" i="39"/>
  <c r="N34" i="35"/>
  <c r="AI69" i="39"/>
  <c r="N28" i="35"/>
  <c r="AI65" i="39"/>
  <c r="N22" i="35"/>
  <c r="AI61" i="39"/>
  <c r="N18" i="35"/>
  <c r="AI57" i="39"/>
  <c r="N14" i="35"/>
  <c r="AI53" i="39"/>
  <c r="N10" i="35"/>
  <c r="AI49" i="39"/>
  <c r="AI45" i="39"/>
  <c r="AI41" i="39"/>
  <c r="AI37" i="39"/>
  <c r="AI96" i="39"/>
  <c r="AI92" i="39"/>
  <c r="AI88" i="39"/>
  <c r="N51" i="35"/>
  <c r="AI84" i="39"/>
  <c r="N47" i="35"/>
  <c r="AI80" i="39"/>
  <c r="N43" i="35"/>
  <c r="AI76" i="39"/>
  <c r="N37" i="35"/>
  <c r="AI72" i="39"/>
  <c r="N33" i="35"/>
  <c r="AI68" i="39"/>
  <c r="N25" i="35"/>
  <c r="AI64" i="39"/>
  <c r="N21" i="35"/>
  <c r="AI60" i="39"/>
  <c r="N17" i="35"/>
  <c r="AI56" i="39"/>
  <c r="N13" i="35"/>
  <c r="AI52" i="39"/>
  <c r="N9" i="35"/>
  <c r="AI44" i="39"/>
  <c r="AI40" i="39"/>
  <c r="AI36" i="39"/>
  <c r="AI95" i="39"/>
  <c r="AI91" i="39"/>
  <c r="AI87" i="39"/>
  <c r="N50" i="35"/>
  <c r="AI83" i="39"/>
  <c r="N46" i="35"/>
  <c r="AI79" i="39"/>
  <c r="N42" i="35"/>
  <c r="AI75" i="39"/>
  <c r="N36" i="35"/>
  <c r="AI71" i="39"/>
  <c r="N32" i="35"/>
  <c r="AI67" i="39"/>
  <c r="N24" i="35"/>
  <c r="AI63" i="39"/>
  <c r="N20" i="35"/>
  <c r="AI59" i="39"/>
  <c r="N16" i="35"/>
  <c r="AI55" i="39"/>
  <c r="N12" i="35"/>
  <c r="AI51" i="39"/>
  <c r="N8" i="35"/>
  <c r="AF34" i="39"/>
  <c r="AF37" i="39"/>
  <c r="AI39" i="39"/>
  <c r="AK20" i="39"/>
  <c r="AG22" i="39"/>
  <c r="AK24" i="39"/>
  <c r="AG26" i="39"/>
  <c r="AK28" i="39"/>
  <c r="AG30" i="39"/>
  <c r="AK32" i="39"/>
  <c r="AX34" i="39"/>
  <c r="AF35" i="39"/>
  <c r="AF36" i="39"/>
  <c r="AX36" i="39"/>
  <c r="AF43" i="39"/>
  <c r="AT53" i="39"/>
  <c r="Y10" i="35"/>
  <c r="AT57" i="39"/>
  <c r="Y14" i="35"/>
  <c r="AT61" i="39"/>
  <c r="Y18" i="35"/>
  <c r="AT65" i="39"/>
  <c r="Y22" i="35"/>
  <c r="AT69" i="39"/>
  <c r="Y28" i="35"/>
  <c r="AT73" i="39"/>
  <c r="Y34" i="35"/>
  <c r="AT77" i="39"/>
  <c r="Y40" i="35"/>
  <c r="AT81" i="39"/>
  <c r="AT85" i="39"/>
  <c r="Y48" i="35"/>
  <c r="AT89" i="39"/>
  <c r="Y52" i="35"/>
  <c r="AT93" i="39"/>
  <c r="Y30" i="35"/>
  <c r="AT42" i="39"/>
  <c r="AT50" i="39"/>
  <c r="AT54" i="39"/>
  <c r="Y11" i="35"/>
  <c r="AT58" i="39"/>
  <c r="Y15" i="35"/>
  <c r="AT62" i="39"/>
  <c r="Y19" i="35"/>
  <c r="AT66" i="39"/>
  <c r="Y23" i="35"/>
  <c r="AT70" i="39"/>
  <c r="Y29" i="35"/>
  <c r="AT74" i="39"/>
  <c r="Y35" i="35"/>
  <c r="AT78" i="39"/>
  <c r="Y41" i="35"/>
  <c r="AT82" i="39"/>
  <c r="AT86" i="39"/>
  <c r="Y49" i="35"/>
  <c r="AT90" i="39"/>
  <c r="Y53" i="35"/>
  <c r="AT94" i="39"/>
  <c r="Y31" i="35"/>
  <c r="AT43" i="39"/>
  <c r="AT51" i="39"/>
  <c r="Y8" i="35"/>
  <c r="AT55" i="39"/>
  <c r="Y12" i="35"/>
  <c r="AT59" i="39"/>
  <c r="Y16" i="35"/>
  <c r="AT63" i="39"/>
  <c r="Y20" i="35"/>
  <c r="AT67" i="39"/>
  <c r="Y24" i="35"/>
  <c r="AT71" i="39"/>
  <c r="Y32" i="35"/>
  <c r="AT75" i="39"/>
  <c r="Y36" i="35"/>
  <c r="AT79" i="39"/>
  <c r="Y42" i="35"/>
  <c r="AT83" i="39"/>
  <c r="Y46" i="35"/>
  <c r="AT87" i="39"/>
  <c r="Y50" i="35"/>
  <c r="AT91" i="39"/>
  <c r="AT95" i="39"/>
  <c r="AT52" i="39"/>
  <c r="Y9" i="35"/>
  <c r="AT56" i="39"/>
  <c r="Y13" i="35"/>
  <c r="AT60" i="39"/>
  <c r="Y17" i="35"/>
  <c r="AT64" i="39"/>
  <c r="Y21" i="35"/>
  <c r="AT68" i="39"/>
  <c r="Y25" i="35"/>
  <c r="AT72" i="39"/>
  <c r="Y33" i="35"/>
  <c r="AT76" i="39"/>
  <c r="Y37" i="35"/>
  <c r="AT80" i="39"/>
  <c r="Y43" i="35"/>
  <c r="AT84" i="39"/>
  <c r="Y47" i="35"/>
  <c r="AT88" i="39"/>
  <c r="Y51" i="35"/>
  <c r="AT92" i="39"/>
  <c r="AT96" i="39"/>
  <c r="AD31" i="35"/>
  <c r="AD39" i="35"/>
  <c r="AA98" i="39"/>
  <c r="AS98" i="39"/>
  <c r="AG55" i="35"/>
  <c r="AD44" i="35"/>
  <c r="AD45" i="35"/>
  <c r="BG98" i="39"/>
  <c r="AG44" i="35"/>
  <c r="BG97" i="39"/>
  <c r="AD98" i="39"/>
  <c r="AG54" i="35"/>
  <c r="AG38" i="35"/>
  <c r="AD55" i="35"/>
  <c r="AD54" i="35"/>
  <c r="S57" i="35"/>
  <c r="AG45" i="35"/>
  <c r="AG39" i="35"/>
  <c r="AG26" i="35"/>
  <c r="AD27" i="35"/>
  <c r="R56" i="35"/>
  <c r="AD26" i="35"/>
  <c r="AA57" i="35"/>
  <c r="AG27" i="35"/>
  <c r="BK7" i="39"/>
  <c r="AI57" i="35"/>
  <c r="U56" i="35"/>
  <c r="Q57" i="35"/>
  <c r="BC98" i="39"/>
  <c r="L44" i="35"/>
  <c r="AZ97" i="39"/>
  <c r="BK50" i="39"/>
  <c r="AL97" i="39"/>
  <c r="BK19" i="39"/>
  <c r="T57" i="35"/>
  <c r="T56" i="35"/>
  <c r="J56" i="35"/>
  <c r="O56" i="35"/>
  <c r="O57" i="35"/>
  <c r="AH57" i="35"/>
  <c r="H56" i="35"/>
  <c r="BA98" i="39"/>
  <c r="AB98" i="39"/>
  <c r="AA56" i="35"/>
  <c r="J57" i="35"/>
  <c r="AI56" i="35"/>
  <c r="AB56" i="35"/>
  <c r="AZ98" i="39"/>
  <c r="W56" i="35"/>
  <c r="AL98" i="39"/>
  <c r="I57" i="35"/>
  <c r="BK49" i="39"/>
  <c r="F57" i="35"/>
  <c r="V56" i="35"/>
  <c r="AF57" i="35"/>
  <c r="P39" i="35"/>
  <c r="M55" i="35"/>
  <c r="AE44" i="35"/>
  <c r="AD30" i="35"/>
  <c r="AD38" i="35"/>
  <c r="P45" i="35"/>
  <c r="L38" i="35"/>
  <c r="X57" i="35"/>
  <c r="G56" i="35"/>
  <c r="Q56" i="35"/>
  <c r="AE45" i="35"/>
  <c r="Z56" i="35"/>
  <c r="G57" i="35"/>
  <c r="AF56" i="35"/>
  <c r="BC97" i="39"/>
  <c r="U57" i="35"/>
  <c r="S56" i="35"/>
  <c r="I56" i="35"/>
  <c r="V57" i="35"/>
  <c r="BK44" i="39"/>
  <c r="BK6" i="39"/>
  <c r="Y44" i="35"/>
  <c r="N39" i="35"/>
  <c r="AJ11" i="35"/>
  <c r="BK45" i="39"/>
  <c r="AJ15" i="35"/>
  <c r="Y45" i="35"/>
  <c r="Y38" i="35"/>
  <c r="H57" i="35"/>
  <c r="AJ10" i="35"/>
  <c r="AJ8" i="35"/>
  <c r="AC45" i="35"/>
  <c r="AJ9" i="35"/>
  <c r="AJ14" i="35"/>
  <c r="AJ12" i="35"/>
  <c r="AE39" i="35"/>
  <c r="E57" i="35"/>
  <c r="AJ13" i="35"/>
  <c r="AX47" i="39"/>
  <c r="AK46" i="39"/>
  <c r="BK64" i="39"/>
  <c r="K21" i="35"/>
  <c r="AJ21" i="35"/>
  <c r="BK96" i="39"/>
  <c r="BK69" i="39"/>
  <c r="K28" i="35"/>
  <c r="AF98" i="39"/>
  <c r="K7" i="35"/>
  <c r="BK82" i="39"/>
  <c r="BK67" i="39"/>
  <c r="K24" i="35"/>
  <c r="AJ24" i="35"/>
  <c r="AK16" i="39"/>
  <c r="AH46" i="39"/>
  <c r="BK25" i="39"/>
  <c r="AE55" i="35"/>
  <c r="BK41" i="39"/>
  <c r="AI97" i="39"/>
  <c r="N6" i="35"/>
  <c r="N26" i="35"/>
  <c r="AT98" i="39"/>
  <c r="Y7" i="35"/>
  <c r="Y27" i="35"/>
  <c r="BK38" i="39"/>
  <c r="N55" i="35"/>
  <c r="AT47" i="39"/>
  <c r="BK42" i="39"/>
  <c r="P44" i="35"/>
  <c r="AC54" i="35"/>
  <c r="AX98" i="39"/>
  <c r="AC7" i="35"/>
  <c r="AC27" i="35"/>
  <c r="L45" i="35"/>
  <c r="L54" i="35"/>
  <c r="AT46" i="39"/>
  <c r="BK57" i="39"/>
  <c r="BK68" i="39"/>
  <c r="K25" i="35"/>
  <c r="AJ25" i="35"/>
  <c r="BK73" i="39"/>
  <c r="K34" i="35"/>
  <c r="AJ34" i="35"/>
  <c r="BK86" i="39"/>
  <c r="K49" i="35"/>
  <c r="AJ49" i="35"/>
  <c r="BK71" i="39"/>
  <c r="K32" i="35"/>
  <c r="AJ32" i="35"/>
  <c r="AF47" i="39"/>
  <c r="BK31" i="39"/>
  <c r="M45" i="35"/>
  <c r="BK9" i="39"/>
  <c r="AI47" i="39"/>
  <c r="BB46" i="39"/>
  <c r="BK27" i="39"/>
  <c r="AB57" i="35"/>
  <c r="N54" i="35"/>
  <c r="AX46" i="39"/>
  <c r="BK39" i="39"/>
  <c r="AK97" i="39"/>
  <c r="P6" i="35"/>
  <c r="P26" i="35"/>
  <c r="AC38" i="35"/>
  <c r="AG98" i="39"/>
  <c r="L7" i="35"/>
  <c r="L27" i="35"/>
  <c r="BK43" i="39"/>
  <c r="BK72" i="39"/>
  <c r="K33" i="35"/>
  <c r="AJ33" i="35"/>
  <c r="BK77" i="39"/>
  <c r="K40" i="35"/>
  <c r="BK90" i="39"/>
  <c r="K53" i="35"/>
  <c r="AJ53" i="35"/>
  <c r="BK75" i="39"/>
  <c r="K36" i="35"/>
  <c r="AJ36" i="35"/>
  <c r="BK32" i="39"/>
  <c r="BK30" i="39"/>
  <c r="BK23" i="39"/>
  <c r="M54" i="35"/>
  <c r="AH98" i="39"/>
  <c r="M7" i="35"/>
  <c r="M27" i="35"/>
  <c r="AG16" i="39"/>
  <c r="BB97" i="39"/>
  <c r="AE6" i="35"/>
  <c r="AE26" i="35"/>
  <c r="AH16" i="39"/>
  <c r="E56" i="35"/>
  <c r="P55" i="35"/>
  <c r="AF46" i="39"/>
  <c r="AG97" i="39"/>
  <c r="L6" i="35"/>
  <c r="L26" i="35"/>
  <c r="BK76" i="39"/>
  <c r="K37" i="35"/>
  <c r="AJ37" i="35"/>
  <c r="AF97" i="39"/>
  <c r="K6" i="35"/>
  <c r="BK81" i="39"/>
  <c r="BK62" i="39"/>
  <c r="K19" i="35"/>
  <c r="AJ19" i="35"/>
  <c r="BK94" i="39"/>
  <c r="K31" i="35"/>
  <c r="BK79" i="39"/>
  <c r="K42" i="35"/>
  <c r="AJ42" i="35"/>
  <c r="BK24" i="39"/>
  <c r="BK21" i="39"/>
  <c r="BK22" i="39"/>
  <c r="M38" i="35"/>
  <c r="AH15" i="39"/>
  <c r="AH56" i="35"/>
  <c r="D56" i="35"/>
  <c r="AK47" i="39"/>
  <c r="P54" i="35"/>
  <c r="AC44" i="35"/>
  <c r="L55" i="35"/>
  <c r="BK80" i="39"/>
  <c r="K43" i="35"/>
  <c r="AJ43" i="35"/>
  <c r="BK85" i="39"/>
  <c r="K48" i="35"/>
  <c r="AJ48" i="35"/>
  <c r="BK66" i="39"/>
  <c r="K23" i="35"/>
  <c r="AJ23" i="35"/>
  <c r="BK83" i="39"/>
  <c r="K46" i="35"/>
  <c r="BK20" i="39"/>
  <c r="BB47" i="39"/>
  <c r="AE54" i="35"/>
  <c r="W57" i="35"/>
  <c r="Z57" i="35"/>
  <c r="Y54" i="35"/>
  <c r="Y39" i="35"/>
  <c r="N38" i="35"/>
  <c r="N45" i="35"/>
  <c r="AK15" i="39"/>
  <c r="AG46" i="39"/>
  <c r="AX97" i="39"/>
  <c r="AC6" i="35"/>
  <c r="AC26" i="35"/>
  <c r="BK54" i="39"/>
  <c r="BK56" i="39"/>
  <c r="BK36" i="39"/>
  <c r="BK84" i="39"/>
  <c r="K47" i="35"/>
  <c r="BK89" i="39"/>
  <c r="K52" i="35"/>
  <c r="AJ52" i="35"/>
  <c r="BK70" i="39"/>
  <c r="K29" i="35"/>
  <c r="BK87" i="39"/>
  <c r="K50" i="35"/>
  <c r="AJ50" i="35"/>
  <c r="BK37" i="39"/>
  <c r="BB15" i="39"/>
  <c r="M44" i="35"/>
  <c r="BK26" i="39"/>
  <c r="D57" i="35"/>
  <c r="R57" i="35"/>
  <c r="AI46" i="39"/>
  <c r="AI98" i="39"/>
  <c r="N7" i="35"/>
  <c r="N27" i="35"/>
  <c r="BK55" i="39"/>
  <c r="AK98" i="39"/>
  <c r="P7" i="35"/>
  <c r="P27" i="35"/>
  <c r="BK53" i="39"/>
  <c r="AC39" i="35"/>
  <c r="BK51" i="39"/>
  <c r="BK88" i="39"/>
  <c r="K51" i="35"/>
  <c r="AJ51" i="35"/>
  <c r="BK61" i="39"/>
  <c r="K18" i="35"/>
  <c r="AJ18" i="35"/>
  <c r="BK93" i="39"/>
  <c r="K30" i="35"/>
  <c r="BK74" i="39"/>
  <c r="K35" i="35"/>
  <c r="AJ35" i="35"/>
  <c r="BK59" i="39"/>
  <c r="K16" i="35"/>
  <c r="AJ16" i="35"/>
  <c r="BK91" i="39"/>
  <c r="BK34" i="39"/>
  <c r="AH47" i="39"/>
  <c r="AH97" i="39"/>
  <c r="M6" i="35"/>
  <c r="M26" i="35"/>
  <c r="BB16" i="39"/>
  <c r="AE38" i="35"/>
  <c r="BB98" i="39"/>
  <c r="AE7" i="35"/>
  <c r="AE27" i="35"/>
  <c r="BK12" i="39"/>
  <c r="BK11" i="39"/>
  <c r="F56" i="35"/>
  <c r="Y26" i="35"/>
  <c r="Y55" i="35"/>
  <c r="BK58" i="39"/>
  <c r="N44" i="35"/>
  <c r="BK52" i="39"/>
  <c r="P38" i="35"/>
  <c r="AT97" i="39"/>
  <c r="AC55" i="35"/>
  <c r="L39" i="35"/>
  <c r="BK40" i="39"/>
  <c r="BK18" i="39"/>
  <c r="AG47" i="39"/>
  <c r="BK35" i="39"/>
  <c r="BK60" i="39"/>
  <c r="K17" i="35"/>
  <c r="AJ17" i="35"/>
  <c r="BK92" i="39"/>
  <c r="BK65" i="39"/>
  <c r="K22" i="35"/>
  <c r="AJ22" i="35"/>
  <c r="BK78" i="39"/>
  <c r="K41" i="35"/>
  <c r="BK63" i="39"/>
  <c r="K20" i="35"/>
  <c r="AJ20" i="35"/>
  <c r="BK95" i="39"/>
  <c r="BK29" i="39"/>
  <c r="M39" i="35"/>
  <c r="BK28" i="39"/>
  <c r="BK33" i="39"/>
  <c r="BK10" i="39"/>
  <c r="X56" i="35"/>
  <c r="AJ31" i="35"/>
  <c r="AG56" i="35"/>
  <c r="AD57" i="35"/>
  <c r="AD56" i="35"/>
  <c r="AG57" i="35"/>
  <c r="L56" i="35"/>
  <c r="Y56" i="35"/>
  <c r="AE57" i="35"/>
  <c r="BK16" i="39"/>
  <c r="BO14" i="39"/>
  <c r="M56" i="35"/>
  <c r="AJ30" i="35"/>
  <c r="P57" i="35"/>
  <c r="N57" i="35"/>
  <c r="BK15" i="39"/>
  <c r="BN14" i="39"/>
  <c r="P56" i="35"/>
  <c r="BK47" i="39"/>
  <c r="BO13" i="39"/>
  <c r="AC57" i="35"/>
  <c r="AE56" i="35"/>
  <c r="BK98" i="39"/>
  <c r="BO15" i="39"/>
  <c r="BK97" i="39"/>
  <c r="BN15" i="39"/>
  <c r="AC56" i="35"/>
  <c r="Y57" i="35"/>
  <c r="K54" i="35"/>
  <c r="AJ54" i="35"/>
  <c r="AJ46" i="35"/>
  <c r="BK46" i="39"/>
  <c r="K39" i="35"/>
  <c r="AJ39" i="35"/>
  <c r="AJ29" i="35"/>
  <c r="N56" i="35"/>
  <c r="K27" i="35"/>
  <c r="AJ7" i="35"/>
  <c r="M57" i="35"/>
  <c r="L57" i="35"/>
  <c r="K38" i="35"/>
  <c r="AJ38" i="35"/>
  <c r="AJ28" i="35"/>
  <c r="K26" i="35"/>
  <c r="AJ6" i="35"/>
  <c r="K44" i="35"/>
  <c r="AJ44" i="35"/>
  <c r="AJ40" i="35"/>
  <c r="K45" i="35"/>
  <c r="AJ45" i="35"/>
  <c r="AJ41" i="35"/>
  <c r="K55" i="35"/>
  <c r="AJ55" i="35"/>
  <c r="AJ47" i="35"/>
  <c r="BO16" i="39"/>
  <c r="BO18" i="39"/>
  <c r="BN16" i="39"/>
  <c r="BN18" i="39"/>
  <c r="K56" i="35"/>
  <c r="AJ26" i="35"/>
  <c r="AJ56" i="35"/>
  <c r="K57" i="35"/>
  <c r="AJ27" i="35"/>
  <c r="AJ57" i="35"/>
</calcChain>
</file>

<file path=xl/comments1.xml><?xml version="1.0" encoding="utf-8"?>
<comments xmlns="http://schemas.openxmlformats.org/spreadsheetml/2006/main">
  <authors>
    <author>能仁　克明(911922)</author>
  </authors>
  <commentList>
    <comment ref="M1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修正あり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修正あり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<sst xmlns="http://schemas.openxmlformats.org/spreadsheetml/2006/main" count="4159" uniqueCount="886">
  <si>
    <t>第14表 消防法第3条、第5条、第5条の2、第5条の3、第8条、第8条の2又は第17条の4の規定による措置命令等状況調査表</t>
  </si>
  <si>
    <t>全国</t>
  </si>
  <si>
    <t>都道府県</t>
  </si>
  <si>
    <t>消防本部名</t>
  </si>
  <si>
    <t>市町村名</t>
  </si>
  <si>
    <t>命令等の主体</t>
  </si>
  <si>
    <t>建築物区分</t>
  </si>
  <si>
    <t>設備種類</t>
  </si>
  <si>
    <t>弁明機会</t>
  </si>
  <si>
    <t>期限有無</t>
  </si>
  <si>
    <t>履行期限</t>
  </si>
  <si>
    <t>告発</t>
  </si>
  <si>
    <t>代執行</t>
  </si>
  <si>
    <t>審査請求</t>
  </si>
  <si>
    <t/>
  </si>
  <si>
    <t>北海道</t>
  </si>
  <si>
    <t>札幌市消防局</t>
  </si>
  <si>
    <t>札幌市</t>
  </si>
  <si>
    <t>0.0.0</t>
  </si>
  <si>
    <t>青森県</t>
  </si>
  <si>
    <t>青森市</t>
  </si>
  <si>
    <t>埼玉県</t>
  </si>
  <si>
    <t>さいたま市消防局</t>
  </si>
  <si>
    <t>さいたま市</t>
  </si>
  <si>
    <t>千葉県</t>
  </si>
  <si>
    <t>千葉市消防局</t>
  </si>
  <si>
    <t>千葉市</t>
  </si>
  <si>
    <t>松戸市消防局</t>
  </si>
  <si>
    <t>松戸市</t>
  </si>
  <si>
    <t>東京都</t>
  </si>
  <si>
    <t>東京消防庁</t>
  </si>
  <si>
    <t>東京都特別</t>
  </si>
  <si>
    <t>八王子市</t>
  </si>
  <si>
    <t>神奈川県</t>
  </si>
  <si>
    <t>横浜市消防局</t>
  </si>
  <si>
    <t>横浜市</t>
  </si>
  <si>
    <t>川崎市消防局</t>
  </si>
  <si>
    <t>川崎市</t>
  </si>
  <si>
    <t>横須賀市消防局</t>
  </si>
  <si>
    <t>横須賀市</t>
  </si>
  <si>
    <t>静岡県</t>
  </si>
  <si>
    <t>愛知県</t>
  </si>
  <si>
    <t>名古屋市消防局</t>
  </si>
  <si>
    <t>名古屋市</t>
  </si>
  <si>
    <t>滋賀県</t>
  </si>
  <si>
    <t>大阪府</t>
  </si>
  <si>
    <t>兵庫県</t>
  </si>
  <si>
    <t>神戸市消防局</t>
  </si>
  <si>
    <t>神戸市</t>
  </si>
  <si>
    <t>尼崎市消防局</t>
  </si>
  <si>
    <t>尼崎市</t>
  </si>
  <si>
    <t>香川県</t>
  </si>
  <si>
    <t>福岡県</t>
  </si>
  <si>
    <t>命令の種類</t>
    <rPh sb="0" eb="2">
      <t>メイレイ</t>
    </rPh>
    <rPh sb="3" eb="5">
      <t>シュルイ</t>
    </rPh>
    <phoneticPr fontId="2"/>
  </si>
  <si>
    <t>用途なし</t>
  </si>
  <si>
    <t>福岡市</t>
  </si>
  <si>
    <t>福岡市消防局</t>
  </si>
  <si>
    <t>松山市</t>
  </si>
  <si>
    <t>松山市消防局</t>
  </si>
  <si>
    <t>愛媛県</t>
  </si>
  <si>
    <t>広島県</t>
  </si>
  <si>
    <t>岡山市</t>
  </si>
  <si>
    <t>岡山市消防局</t>
  </si>
  <si>
    <t>岡山県</t>
  </si>
  <si>
    <t>姫路市</t>
  </si>
  <si>
    <t>姫路市消防局</t>
  </si>
  <si>
    <t>京都府</t>
  </si>
  <si>
    <t>岐阜県</t>
  </si>
  <si>
    <t>岐阜市</t>
  </si>
  <si>
    <t>岐阜市消防本部</t>
  </si>
  <si>
    <t>郡山市</t>
  </si>
  <si>
    <t>郡山地方広域消防組合消防本部</t>
  </si>
  <si>
    <t>福島県</t>
  </si>
  <si>
    <t>仙台市</t>
  </si>
  <si>
    <t>仙台市消防局</t>
  </si>
  <si>
    <t>宮城県</t>
  </si>
  <si>
    <t>状況</t>
  </si>
  <si>
    <t>命令等の種類</t>
  </si>
  <si>
    <t>番号</t>
    <rPh sb="0" eb="2">
      <t>バンゴウ</t>
    </rPh>
    <phoneticPr fontId="4"/>
  </si>
  <si>
    <t>用途</t>
    <rPh sb="0" eb="2">
      <t>ヨウト</t>
    </rPh>
    <phoneticPr fontId="4"/>
  </si>
  <si>
    <t>(1)　イ</t>
  </si>
  <si>
    <t>(1)　ロ</t>
  </si>
  <si>
    <t>(2)　イ</t>
  </si>
  <si>
    <t>(2)　ロ</t>
  </si>
  <si>
    <t>(2)　ハ</t>
  </si>
  <si>
    <t>(2)　ニ</t>
  </si>
  <si>
    <t>(3)　イ</t>
  </si>
  <si>
    <t>(3)　ロ</t>
  </si>
  <si>
    <t>(5)　イ</t>
  </si>
  <si>
    <t>(5)　ロ</t>
  </si>
  <si>
    <t>(6)　イ</t>
  </si>
  <si>
    <t>(6)　ロ(1)</t>
  </si>
  <si>
    <t>(6)　ロ(2)</t>
  </si>
  <si>
    <t>(6)　ロ(3)</t>
  </si>
  <si>
    <t>(6)　ロ(4)</t>
  </si>
  <si>
    <t>(6)　ロ(5)</t>
  </si>
  <si>
    <t>(6)　ハ(1)</t>
  </si>
  <si>
    <t>(6)　ハ(2)</t>
  </si>
  <si>
    <t>(6)　ハ(3)</t>
  </si>
  <si>
    <t>(6)　ハ(4)</t>
  </si>
  <si>
    <t>(6)　ハ(5)</t>
  </si>
  <si>
    <t>(6)　ニ</t>
  </si>
  <si>
    <t>(9)　イ</t>
  </si>
  <si>
    <t>(9)　ロ</t>
  </si>
  <si>
    <t>(12)　イ</t>
  </si>
  <si>
    <t>(12)　ロ</t>
  </si>
  <si>
    <t>(13)　イ</t>
  </si>
  <si>
    <t>(13)　ロ</t>
  </si>
  <si>
    <t>(15) 官公署</t>
  </si>
  <si>
    <t>(15) 事務所</t>
  </si>
  <si>
    <t>(15) その他</t>
  </si>
  <si>
    <t>(16)　イ</t>
  </si>
  <si>
    <t>(16)　ロ</t>
  </si>
  <si>
    <t xml:space="preserve">(16の２)指定地下街 </t>
  </si>
  <si>
    <t xml:space="preserve">(16の２)その他の地下街 </t>
  </si>
  <si>
    <t>(16の３)準地下街</t>
  </si>
  <si>
    <t>履行アリ</t>
    <rPh sb="0" eb="2">
      <t>リコウ</t>
    </rPh>
    <phoneticPr fontId="4"/>
  </si>
  <si>
    <t>履行なし</t>
    <rPh sb="0" eb="2">
      <t>リコウ</t>
    </rPh>
    <phoneticPr fontId="4"/>
  </si>
  <si>
    <t>8条3項</t>
    <rPh sb="1" eb="2">
      <t>ジョウ</t>
    </rPh>
    <rPh sb="3" eb="4">
      <t>コウ</t>
    </rPh>
    <phoneticPr fontId="4"/>
  </si>
  <si>
    <t>是正</t>
    <rPh sb="0" eb="2">
      <t>ゼセイ</t>
    </rPh>
    <phoneticPr fontId="4"/>
  </si>
  <si>
    <t>8条4項</t>
    <rPh sb="1" eb="2">
      <t>ジョウ</t>
    </rPh>
    <rPh sb="3" eb="4">
      <t>コウ</t>
    </rPh>
    <phoneticPr fontId="4"/>
  </si>
  <si>
    <t>21～27</t>
    <phoneticPr fontId="4"/>
  </si>
  <si>
    <t>３条</t>
    <rPh sb="1" eb="2">
      <t>ジョウ</t>
    </rPh>
    <phoneticPr fontId="4"/>
  </si>
  <si>
    <t>５条</t>
    <rPh sb="1" eb="2">
      <t>ジョウ</t>
    </rPh>
    <phoneticPr fontId="4"/>
  </si>
  <si>
    <t>８条</t>
    <rPh sb="1" eb="2">
      <t>ジョウ</t>
    </rPh>
    <phoneticPr fontId="4"/>
  </si>
  <si>
    <t>小計</t>
    <rPh sb="0" eb="2">
      <t>ショウケイ</t>
    </rPh>
    <phoneticPr fontId="4"/>
  </si>
  <si>
    <t>命令数</t>
    <rPh sb="0" eb="3">
      <t>メイレイスウ</t>
    </rPh>
    <phoneticPr fontId="4"/>
  </si>
  <si>
    <t>１７条</t>
    <rPh sb="2" eb="3">
      <t>ジョウ</t>
    </rPh>
    <phoneticPr fontId="4"/>
  </si>
  <si>
    <t>是正数</t>
    <rPh sb="0" eb="2">
      <t>ゼセイ</t>
    </rPh>
    <rPh sb="2" eb="3">
      <t>スウ</t>
    </rPh>
    <phoneticPr fontId="4"/>
  </si>
  <si>
    <t>消火器</t>
    <rPh sb="0" eb="3">
      <t>ショウカキ</t>
    </rPh>
    <phoneticPr fontId="4"/>
  </si>
  <si>
    <t>屋内</t>
    <rPh sb="0" eb="2">
      <t>オクナイ</t>
    </rPh>
    <phoneticPr fontId="4"/>
  </si>
  <si>
    <t>SP</t>
    <phoneticPr fontId="4"/>
  </si>
  <si>
    <t>岩手県</t>
  </si>
  <si>
    <t>群馬県</t>
  </si>
  <si>
    <t>高崎市等広域消防局</t>
  </si>
  <si>
    <t>高崎市</t>
  </si>
  <si>
    <t>大和市消防本部</t>
  </si>
  <si>
    <t>大和市</t>
  </si>
  <si>
    <t>多治見市消防本部</t>
  </si>
  <si>
    <t>多治見市</t>
  </si>
  <si>
    <t>奈良県</t>
  </si>
  <si>
    <t>奈良市消防局</t>
  </si>
  <si>
    <t>奈良市</t>
  </si>
  <si>
    <t>広島市消防局</t>
  </si>
  <si>
    <t>沖縄県</t>
  </si>
  <si>
    <t>命令</t>
    <rPh sb="0" eb="2">
      <t>メイレイ</t>
    </rPh>
    <phoneticPr fontId="2"/>
  </si>
  <si>
    <t>是正</t>
    <rPh sb="0" eb="2">
      <t>ゼセイ</t>
    </rPh>
    <phoneticPr fontId="2"/>
  </si>
  <si>
    <t>茨城県</t>
  </si>
  <si>
    <t>栃木県</t>
  </si>
  <si>
    <t>石川県</t>
  </si>
  <si>
    <t>山梨県</t>
  </si>
  <si>
    <t>甲府地区広域行政事務組合消防本部</t>
  </si>
  <si>
    <t>長野県</t>
  </si>
  <si>
    <t>長野市消防局</t>
  </si>
  <si>
    <t>長野市</t>
  </si>
  <si>
    <t>大垣消防組合消防本部</t>
  </si>
  <si>
    <t>大垣市</t>
  </si>
  <si>
    <t>神戸町</t>
  </si>
  <si>
    <t>静岡市消防局</t>
  </si>
  <si>
    <t>静岡市</t>
  </si>
  <si>
    <t>湖南広域消防局</t>
  </si>
  <si>
    <t>守山市</t>
  </si>
  <si>
    <t>栗東市</t>
  </si>
  <si>
    <t>西宮市消防局</t>
  </si>
  <si>
    <t>西宮市</t>
  </si>
  <si>
    <t>佐賀県</t>
  </si>
  <si>
    <t>命令等の種類</t>
    <rPh sb="0" eb="2">
      <t>メイレイ</t>
    </rPh>
    <rPh sb="2" eb="3">
      <t>トウ</t>
    </rPh>
    <rPh sb="4" eb="6">
      <t>シュルイ</t>
    </rPh>
    <phoneticPr fontId="2"/>
  </si>
  <si>
    <t>番号</t>
    <rPh sb="0" eb="2">
      <t>バンゴウ</t>
    </rPh>
    <phoneticPr fontId="2"/>
  </si>
  <si>
    <t>第３条第１項第１号</t>
    <rPh sb="0" eb="1">
      <t>ダイ</t>
    </rPh>
    <rPh sb="2" eb="3">
      <t>ジョウ</t>
    </rPh>
    <rPh sb="3" eb="4">
      <t>ダイ</t>
    </rPh>
    <rPh sb="5" eb="6">
      <t>コウ</t>
    </rPh>
    <rPh sb="6" eb="7">
      <t>ダイ</t>
    </rPh>
    <rPh sb="8" eb="9">
      <t>ゴウ</t>
    </rPh>
    <phoneticPr fontId="2"/>
  </si>
  <si>
    <t>第３条第１項第２号</t>
    <rPh sb="0" eb="1">
      <t>ダイ</t>
    </rPh>
    <rPh sb="2" eb="3">
      <t>ジョウ</t>
    </rPh>
    <rPh sb="3" eb="4">
      <t>ダイ</t>
    </rPh>
    <rPh sb="5" eb="6">
      <t>コウ</t>
    </rPh>
    <rPh sb="6" eb="7">
      <t>ダイ</t>
    </rPh>
    <rPh sb="8" eb="9">
      <t>ゴウ</t>
    </rPh>
    <phoneticPr fontId="2"/>
  </si>
  <si>
    <t>第３条第１項第３号</t>
    <rPh sb="0" eb="1">
      <t>ダイ</t>
    </rPh>
    <rPh sb="2" eb="3">
      <t>ジョウ</t>
    </rPh>
    <rPh sb="3" eb="4">
      <t>ダイ</t>
    </rPh>
    <rPh sb="5" eb="6">
      <t>コウ</t>
    </rPh>
    <rPh sb="6" eb="7">
      <t>ダイ</t>
    </rPh>
    <rPh sb="8" eb="9">
      <t>ゴウ</t>
    </rPh>
    <phoneticPr fontId="2"/>
  </si>
  <si>
    <t>第３条第１項第４号</t>
    <rPh sb="0" eb="1">
      <t>ダイ</t>
    </rPh>
    <rPh sb="2" eb="3">
      <t>ジョウ</t>
    </rPh>
    <rPh sb="3" eb="4">
      <t>ダイ</t>
    </rPh>
    <rPh sb="5" eb="6">
      <t>コウ</t>
    </rPh>
    <rPh sb="6" eb="7">
      <t>ダイ</t>
    </rPh>
    <rPh sb="8" eb="9">
      <t>ゴウ</t>
    </rPh>
    <phoneticPr fontId="2"/>
  </si>
  <si>
    <t>第３条第２項</t>
    <rPh sb="0" eb="1">
      <t>ダイ</t>
    </rPh>
    <rPh sb="2" eb="3">
      <t>ジョウ</t>
    </rPh>
    <rPh sb="3" eb="4">
      <t>ダイ</t>
    </rPh>
    <rPh sb="5" eb="6">
      <t>コウ</t>
    </rPh>
    <phoneticPr fontId="2"/>
  </si>
  <si>
    <t>第５条（改修）</t>
    <rPh sb="0" eb="1">
      <t>ダイ</t>
    </rPh>
    <rPh sb="2" eb="3">
      <t>ジョウ</t>
    </rPh>
    <rPh sb="4" eb="6">
      <t>カイシュウ</t>
    </rPh>
    <phoneticPr fontId="2"/>
  </si>
  <si>
    <t>第５条（移転）</t>
    <rPh sb="0" eb="1">
      <t>ダイ</t>
    </rPh>
    <rPh sb="2" eb="3">
      <t>ジョウ</t>
    </rPh>
    <rPh sb="4" eb="6">
      <t>イテン</t>
    </rPh>
    <phoneticPr fontId="2"/>
  </si>
  <si>
    <t>第５条（除去）</t>
    <rPh sb="0" eb="1">
      <t>ダイ</t>
    </rPh>
    <rPh sb="2" eb="3">
      <t>ジョウ</t>
    </rPh>
    <rPh sb="4" eb="6">
      <t>ジョキョ</t>
    </rPh>
    <phoneticPr fontId="2"/>
  </si>
  <si>
    <t>第５条（工事の停止）</t>
    <rPh sb="0" eb="1">
      <t>ダイ</t>
    </rPh>
    <rPh sb="2" eb="3">
      <t>ジョウ</t>
    </rPh>
    <rPh sb="4" eb="6">
      <t>コウジ</t>
    </rPh>
    <rPh sb="7" eb="9">
      <t>テイシ</t>
    </rPh>
    <phoneticPr fontId="2"/>
  </si>
  <si>
    <t>第５条（工事の中止）</t>
    <rPh sb="0" eb="1">
      <t>ダイ</t>
    </rPh>
    <rPh sb="2" eb="3">
      <t>ジョウ</t>
    </rPh>
    <rPh sb="4" eb="6">
      <t>コウジ</t>
    </rPh>
    <rPh sb="7" eb="9">
      <t>チュウシ</t>
    </rPh>
    <phoneticPr fontId="2"/>
  </si>
  <si>
    <t>第５条（その他）</t>
    <rPh sb="0" eb="1">
      <t>ダイ</t>
    </rPh>
    <rPh sb="2" eb="3">
      <t>ジョウ</t>
    </rPh>
    <rPh sb="6" eb="7">
      <t>タ</t>
    </rPh>
    <phoneticPr fontId="2"/>
  </si>
  <si>
    <t>第５条の２（使用の禁止）</t>
    <rPh sb="0" eb="1">
      <t>ダイ</t>
    </rPh>
    <rPh sb="2" eb="3">
      <t>ジョウ</t>
    </rPh>
    <rPh sb="6" eb="8">
      <t>シヨウ</t>
    </rPh>
    <rPh sb="9" eb="11">
      <t>キンシ</t>
    </rPh>
    <phoneticPr fontId="2"/>
  </si>
  <si>
    <t>第５条の２（使用の停止）</t>
    <rPh sb="0" eb="1">
      <t>ダイ</t>
    </rPh>
    <rPh sb="2" eb="3">
      <t>ジョウ</t>
    </rPh>
    <rPh sb="6" eb="8">
      <t>シヨウ</t>
    </rPh>
    <rPh sb="9" eb="11">
      <t>テイシ</t>
    </rPh>
    <phoneticPr fontId="2"/>
  </si>
  <si>
    <t>第５条の２（使用の制限）</t>
    <rPh sb="0" eb="1">
      <t>ダイ</t>
    </rPh>
    <rPh sb="2" eb="3">
      <t>ジョウ</t>
    </rPh>
    <rPh sb="6" eb="8">
      <t>シヨウ</t>
    </rPh>
    <rPh sb="9" eb="11">
      <t>セイゲン</t>
    </rPh>
    <phoneticPr fontId="2"/>
  </si>
  <si>
    <t>第５条の３（第３条第１項第１号）</t>
    <rPh sb="0" eb="1">
      <t>ダイ</t>
    </rPh>
    <rPh sb="2" eb="3">
      <t>ジョウ</t>
    </rPh>
    <rPh sb="6" eb="7">
      <t>ダイ</t>
    </rPh>
    <rPh sb="8" eb="9">
      <t>ジョウ</t>
    </rPh>
    <rPh sb="9" eb="10">
      <t>ダイ</t>
    </rPh>
    <rPh sb="11" eb="12">
      <t>コウ</t>
    </rPh>
    <rPh sb="12" eb="13">
      <t>ダイ</t>
    </rPh>
    <rPh sb="14" eb="15">
      <t>ゴウ</t>
    </rPh>
    <phoneticPr fontId="2"/>
  </si>
  <si>
    <t>第５条の３（第３条第１項第２号）</t>
    <rPh sb="0" eb="1">
      <t>ダイ</t>
    </rPh>
    <rPh sb="2" eb="3">
      <t>ジョウ</t>
    </rPh>
    <rPh sb="6" eb="7">
      <t>ダイ</t>
    </rPh>
    <rPh sb="8" eb="9">
      <t>ジョウ</t>
    </rPh>
    <rPh sb="9" eb="10">
      <t>ダイ</t>
    </rPh>
    <rPh sb="11" eb="12">
      <t>コウ</t>
    </rPh>
    <rPh sb="12" eb="13">
      <t>ダイ</t>
    </rPh>
    <rPh sb="14" eb="15">
      <t>ゴウ</t>
    </rPh>
    <phoneticPr fontId="2"/>
  </si>
  <si>
    <t>第５条の３（第３条第１項第３号）</t>
    <rPh sb="0" eb="1">
      <t>ダイ</t>
    </rPh>
    <rPh sb="2" eb="3">
      <t>ジョウ</t>
    </rPh>
    <rPh sb="6" eb="7">
      <t>ダイ</t>
    </rPh>
    <rPh sb="8" eb="9">
      <t>ジョウ</t>
    </rPh>
    <rPh sb="9" eb="10">
      <t>ダイ</t>
    </rPh>
    <rPh sb="11" eb="12">
      <t>コウ</t>
    </rPh>
    <rPh sb="12" eb="13">
      <t>ダイ</t>
    </rPh>
    <rPh sb="14" eb="15">
      <t>ゴウ</t>
    </rPh>
    <phoneticPr fontId="2"/>
  </si>
  <si>
    <t>第５条の３（第３条第１項第４号）</t>
    <rPh sb="0" eb="1">
      <t>ダイ</t>
    </rPh>
    <rPh sb="2" eb="3">
      <t>ジョウ</t>
    </rPh>
    <rPh sb="6" eb="7">
      <t>ダイ</t>
    </rPh>
    <rPh sb="8" eb="9">
      <t>ジョウ</t>
    </rPh>
    <rPh sb="9" eb="10">
      <t>ダイ</t>
    </rPh>
    <rPh sb="11" eb="12">
      <t>コウ</t>
    </rPh>
    <rPh sb="12" eb="13">
      <t>ダイ</t>
    </rPh>
    <rPh sb="14" eb="15">
      <t>ゴウ</t>
    </rPh>
    <phoneticPr fontId="2"/>
  </si>
  <si>
    <t>第５条の３（第２項）</t>
    <rPh sb="0" eb="1">
      <t>ダイ</t>
    </rPh>
    <rPh sb="2" eb="3">
      <t>ジョウ</t>
    </rPh>
    <rPh sb="6" eb="7">
      <t>ダイ</t>
    </rPh>
    <rPh sb="8" eb="9">
      <t>コウ</t>
    </rPh>
    <phoneticPr fontId="2"/>
  </si>
  <si>
    <t>第８条第３項</t>
    <rPh sb="0" eb="1">
      <t>ダイ</t>
    </rPh>
    <rPh sb="2" eb="3">
      <t>ジョウ</t>
    </rPh>
    <rPh sb="3" eb="4">
      <t>ダイ</t>
    </rPh>
    <rPh sb="5" eb="6">
      <t>コウ</t>
    </rPh>
    <phoneticPr fontId="2"/>
  </si>
  <si>
    <t>第８条第４項</t>
    <rPh sb="0" eb="1">
      <t>ダイ</t>
    </rPh>
    <rPh sb="2" eb="3">
      <t>ジョウ</t>
    </rPh>
    <rPh sb="3" eb="4">
      <t>ダイ</t>
    </rPh>
    <rPh sb="5" eb="6">
      <t>コウ</t>
    </rPh>
    <phoneticPr fontId="2"/>
  </si>
  <si>
    <t>第８条の２第５項、第６項</t>
    <rPh sb="0" eb="1">
      <t>ダイ</t>
    </rPh>
    <rPh sb="2" eb="3">
      <t>ジョウ</t>
    </rPh>
    <rPh sb="5" eb="6">
      <t>ダイ</t>
    </rPh>
    <rPh sb="7" eb="8">
      <t>コウ</t>
    </rPh>
    <rPh sb="9" eb="10">
      <t>ダイ</t>
    </rPh>
    <rPh sb="11" eb="12">
      <t>コウ</t>
    </rPh>
    <phoneticPr fontId="2"/>
  </si>
  <si>
    <t>第８条の２の５第３項</t>
    <rPh sb="0" eb="1">
      <t>ダイ</t>
    </rPh>
    <rPh sb="2" eb="3">
      <t>ジョウ</t>
    </rPh>
    <rPh sb="7" eb="8">
      <t>ダイ</t>
    </rPh>
    <rPh sb="9" eb="10">
      <t>コウ</t>
    </rPh>
    <phoneticPr fontId="2"/>
  </si>
  <si>
    <t>第17条の４第１項</t>
    <rPh sb="0" eb="1">
      <t>ダイ</t>
    </rPh>
    <rPh sb="3" eb="4">
      <t>ジョウ</t>
    </rPh>
    <rPh sb="6" eb="7">
      <t>ダイ</t>
    </rPh>
    <rPh sb="8" eb="9">
      <t>コウ</t>
    </rPh>
    <phoneticPr fontId="2"/>
  </si>
  <si>
    <t>第17条の４第２項</t>
    <rPh sb="0" eb="1">
      <t>ダイ</t>
    </rPh>
    <rPh sb="3" eb="4">
      <t>ジョウ</t>
    </rPh>
    <rPh sb="6" eb="7">
      <t>ダイ</t>
    </rPh>
    <rPh sb="8" eb="9">
      <t>コウ</t>
    </rPh>
    <phoneticPr fontId="2"/>
  </si>
  <si>
    <t>第36条第１項（第８条第３項）</t>
    <rPh sb="0" eb="1">
      <t>ダイ</t>
    </rPh>
    <rPh sb="3" eb="4">
      <t>ジョウ</t>
    </rPh>
    <rPh sb="4" eb="5">
      <t>ダイ</t>
    </rPh>
    <rPh sb="6" eb="7">
      <t>コウ</t>
    </rPh>
    <rPh sb="8" eb="9">
      <t>ダイ</t>
    </rPh>
    <rPh sb="10" eb="11">
      <t>ジョウ</t>
    </rPh>
    <rPh sb="11" eb="12">
      <t>ダイ</t>
    </rPh>
    <rPh sb="13" eb="14">
      <t>コウ</t>
    </rPh>
    <phoneticPr fontId="2"/>
  </si>
  <si>
    <t>第36条第１項（第８条第４項）</t>
    <rPh sb="0" eb="1">
      <t>ダイ</t>
    </rPh>
    <rPh sb="3" eb="4">
      <t>ジョウ</t>
    </rPh>
    <rPh sb="4" eb="5">
      <t>ダイ</t>
    </rPh>
    <rPh sb="6" eb="7">
      <t>コウ</t>
    </rPh>
    <rPh sb="8" eb="9">
      <t>ダイ</t>
    </rPh>
    <rPh sb="10" eb="11">
      <t>ジョウ</t>
    </rPh>
    <rPh sb="11" eb="12">
      <t>ダイ</t>
    </rPh>
    <rPh sb="13" eb="14">
      <t>コウ</t>
    </rPh>
    <phoneticPr fontId="2"/>
  </si>
  <si>
    <t>第36条第１項（第８条の２第５項、第６項）</t>
    <rPh sb="0" eb="1">
      <t>ダイ</t>
    </rPh>
    <rPh sb="3" eb="4">
      <t>ジョウ</t>
    </rPh>
    <rPh sb="4" eb="5">
      <t>ダイ</t>
    </rPh>
    <rPh sb="6" eb="7">
      <t>コウ</t>
    </rPh>
    <rPh sb="8" eb="9">
      <t>ダイ</t>
    </rPh>
    <rPh sb="10" eb="11">
      <t>ジョウ</t>
    </rPh>
    <rPh sb="13" eb="14">
      <t>ダイ</t>
    </rPh>
    <rPh sb="15" eb="16">
      <t>コウ</t>
    </rPh>
    <rPh sb="17" eb="18">
      <t>ダイ</t>
    </rPh>
    <rPh sb="19" eb="20">
      <t>コウ</t>
    </rPh>
    <phoneticPr fontId="2"/>
  </si>
  <si>
    <t>設備の種類</t>
    <rPh sb="0" eb="2">
      <t>セツビ</t>
    </rPh>
    <rPh sb="3" eb="5">
      <t>シュルイ</t>
    </rPh>
    <phoneticPr fontId="2"/>
  </si>
  <si>
    <t>設備種類</t>
    <rPh sb="0" eb="2">
      <t>セツビ</t>
    </rPh>
    <rPh sb="2" eb="4">
      <t>シュルイ</t>
    </rPh>
    <phoneticPr fontId="2"/>
  </si>
  <si>
    <t>消火器</t>
    <rPh sb="0" eb="3">
      <t>ショウカキ</t>
    </rPh>
    <phoneticPr fontId="2"/>
  </si>
  <si>
    <t>屋内消火栓設備</t>
    <rPh sb="0" eb="2">
      <t>オクナイ</t>
    </rPh>
    <rPh sb="2" eb="5">
      <t>ショウカセン</t>
    </rPh>
    <rPh sb="5" eb="7">
      <t>セツビ</t>
    </rPh>
    <phoneticPr fontId="2"/>
  </si>
  <si>
    <t>スプリンクラー設備</t>
    <rPh sb="7" eb="9">
      <t>セツビ</t>
    </rPh>
    <phoneticPr fontId="2"/>
  </si>
  <si>
    <t>水噴霧消火設備</t>
    <rPh sb="0" eb="1">
      <t>ミズ</t>
    </rPh>
    <rPh sb="1" eb="3">
      <t>フンム</t>
    </rPh>
    <rPh sb="3" eb="5">
      <t>ショウカ</t>
    </rPh>
    <rPh sb="5" eb="7">
      <t>セツビ</t>
    </rPh>
    <phoneticPr fontId="2"/>
  </si>
  <si>
    <t>泡消火設備</t>
    <rPh sb="0" eb="1">
      <t>アワ</t>
    </rPh>
    <rPh sb="1" eb="3">
      <t>ショウカ</t>
    </rPh>
    <rPh sb="3" eb="5">
      <t>セツビ</t>
    </rPh>
    <phoneticPr fontId="2"/>
  </si>
  <si>
    <t>不活性ガス消火設備</t>
    <rPh sb="0" eb="3">
      <t>フカッセイ</t>
    </rPh>
    <rPh sb="5" eb="7">
      <t>ショウカ</t>
    </rPh>
    <rPh sb="7" eb="9">
      <t>セツビ</t>
    </rPh>
    <phoneticPr fontId="2"/>
  </si>
  <si>
    <t>ハロゲン化物消火設備</t>
    <rPh sb="4" eb="5">
      <t>カ</t>
    </rPh>
    <rPh sb="5" eb="6">
      <t>ブツ</t>
    </rPh>
    <rPh sb="6" eb="8">
      <t>ショウカ</t>
    </rPh>
    <rPh sb="8" eb="10">
      <t>セツビ</t>
    </rPh>
    <phoneticPr fontId="2"/>
  </si>
  <si>
    <t>粉末消火設備</t>
    <rPh sb="0" eb="2">
      <t>フンマツ</t>
    </rPh>
    <rPh sb="2" eb="4">
      <t>ショウカ</t>
    </rPh>
    <rPh sb="4" eb="6">
      <t>セツビ</t>
    </rPh>
    <phoneticPr fontId="2"/>
  </si>
  <si>
    <t>屋外消火栓設備</t>
    <rPh sb="0" eb="2">
      <t>オクガイ</t>
    </rPh>
    <rPh sb="2" eb="5">
      <t>ショウカセン</t>
    </rPh>
    <rPh sb="5" eb="7">
      <t>セツビ</t>
    </rPh>
    <phoneticPr fontId="2"/>
  </si>
  <si>
    <t>動力消防ポンプ設備</t>
    <rPh sb="0" eb="2">
      <t>ドウリョク</t>
    </rPh>
    <rPh sb="2" eb="4">
      <t>ショウボウ</t>
    </rPh>
    <rPh sb="7" eb="9">
      <t>セツビ</t>
    </rPh>
    <phoneticPr fontId="2"/>
  </si>
  <si>
    <t>自動火災報知設備</t>
    <rPh sb="0" eb="2">
      <t>ジドウ</t>
    </rPh>
    <rPh sb="2" eb="4">
      <t>カサイ</t>
    </rPh>
    <rPh sb="4" eb="6">
      <t>ホウチ</t>
    </rPh>
    <rPh sb="6" eb="8">
      <t>セツビ</t>
    </rPh>
    <phoneticPr fontId="2"/>
  </si>
  <si>
    <t>漏電火災警報器</t>
    <rPh sb="0" eb="2">
      <t>ロウデン</t>
    </rPh>
    <rPh sb="2" eb="4">
      <t>カサイ</t>
    </rPh>
    <rPh sb="4" eb="7">
      <t>ケイホウキ</t>
    </rPh>
    <phoneticPr fontId="2"/>
  </si>
  <si>
    <t>消防機関へ通報する火災報知設備</t>
    <rPh sb="0" eb="2">
      <t>ショウボウ</t>
    </rPh>
    <rPh sb="2" eb="4">
      <t>キカン</t>
    </rPh>
    <rPh sb="5" eb="7">
      <t>ツウホウ</t>
    </rPh>
    <rPh sb="9" eb="11">
      <t>カサイ</t>
    </rPh>
    <rPh sb="11" eb="13">
      <t>ホウチ</t>
    </rPh>
    <rPh sb="13" eb="15">
      <t>セツビ</t>
    </rPh>
    <phoneticPr fontId="2"/>
  </si>
  <si>
    <t>非常警報設備</t>
    <rPh sb="0" eb="2">
      <t>ヒジョウ</t>
    </rPh>
    <rPh sb="2" eb="4">
      <t>ケイホウ</t>
    </rPh>
    <rPh sb="4" eb="6">
      <t>セツビ</t>
    </rPh>
    <phoneticPr fontId="2"/>
  </si>
  <si>
    <t>避難器具</t>
    <rPh sb="0" eb="2">
      <t>ヒナン</t>
    </rPh>
    <rPh sb="2" eb="4">
      <t>キグ</t>
    </rPh>
    <phoneticPr fontId="2"/>
  </si>
  <si>
    <t>誘導灯・誘導標識</t>
    <rPh sb="0" eb="3">
      <t>ユウドウトウ</t>
    </rPh>
    <rPh sb="4" eb="6">
      <t>ユウドウ</t>
    </rPh>
    <rPh sb="6" eb="8">
      <t>ヒョウシキ</t>
    </rPh>
    <phoneticPr fontId="2"/>
  </si>
  <si>
    <t>消防用水</t>
    <rPh sb="0" eb="2">
      <t>ショウボウ</t>
    </rPh>
    <rPh sb="2" eb="4">
      <t>ヨウスイ</t>
    </rPh>
    <phoneticPr fontId="2"/>
  </si>
  <si>
    <t>排煙設備</t>
    <rPh sb="0" eb="2">
      <t>ハイエン</t>
    </rPh>
    <rPh sb="2" eb="4">
      <t>セツビ</t>
    </rPh>
    <phoneticPr fontId="2"/>
  </si>
  <si>
    <t>連結散水設備</t>
    <rPh sb="0" eb="2">
      <t>レンケツ</t>
    </rPh>
    <rPh sb="2" eb="4">
      <t>サンスイ</t>
    </rPh>
    <rPh sb="4" eb="6">
      <t>セツビ</t>
    </rPh>
    <phoneticPr fontId="2"/>
  </si>
  <si>
    <t>連結送水管</t>
    <rPh sb="0" eb="2">
      <t>レンケツ</t>
    </rPh>
    <rPh sb="2" eb="5">
      <t>ソウスイカン</t>
    </rPh>
    <phoneticPr fontId="2"/>
  </si>
  <si>
    <t>非常コンセント設備</t>
    <rPh sb="0" eb="2">
      <t>ヒジョウ</t>
    </rPh>
    <rPh sb="7" eb="9">
      <t>セツビ</t>
    </rPh>
    <phoneticPr fontId="2"/>
  </si>
  <si>
    <t>無線通信補助設備</t>
    <rPh sb="0" eb="2">
      <t>ムセン</t>
    </rPh>
    <rPh sb="2" eb="4">
      <t>ツウシン</t>
    </rPh>
    <rPh sb="4" eb="6">
      <t>ホジョ</t>
    </rPh>
    <rPh sb="6" eb="8">
      <t>セツビ</t>
    </rPh>
    <phoneticPr fontId="2"/>
  </si>
  <si>
    <t>ガス漏れ火災警報設備</t>
    <rPh sb="2" eb="3">
      <t>モ</t>
    </rPh>
    <rPh sb="4" eb="6">
      <t>カサイ</t>
    </rPh>
    <rPh sb="6" eb="8">
      <t>ケイホウ</t>
    </rPh>
    <rPh sb="8" eb="10">
      <t>セツビ</t>
    </rPh>
    <phoneticPr fontId="2"/>
  </si>
  <si>
    <t>特殊消防用設備等</t>
    <rPh sb="0" eb="2">
      <t>トクシュ</t>
    </rPh>
    <rPh sb="2" eb="5">
      <t>ショウボウヨウ</t>
    </rPh>
    <rPh sb="5" eb="7">
      <t>セツビ</t>
    </rPh>
    <rPh sb="7" eb="8">
      <t>トウ</t>
    </rPh>
    <phoneticPr fontId="2"/>
  </si>
  <si>
    <t>合計</t>
    <rPh sb="0" eb="2">
      <t>ゴウケイ</t>
    </rPh>
    <phoneticPr fontId="2"/>
  </si>
  <si>
    <t>用途</t>
  </si>
  <si>
    <t>指定区分番号</t>
    <rPh sb="0" eb="2">
      <t>シテイ</t>
    </rPh>
    <rPh sb="2" eb="4">
      <t>クブン</t>
    </rPh>
    <rPh sb="4" eb="6">
      <t>バンゴウ</t>
    </rPh>
    <phoneticPr fontId="4"/>
  </si>
  <si>
    <t>指定区分</t>
    <rPh sb="0" eb="2">
      <t>シテイ</t>
    </rPh>
    <rPh sb="2" eb="4">
      <t>クブン</t>
    </rPh>
    <phoneticPr fontId="4"/>
  </si>
  <si>
    <t>特定</t>
    <rPh sb="0" eb="2">
      <t>トクテイ</t>
    </rPh>
    <phoneticPr fontId="4"/>
  </si>
  <si>
    <t>02-非特定</t>
    <rPh sb="3" eb="6">
      <t>ヒトクテイ</t>
    </rPh>
    <phoneticPr fontId="4"/>
  </si>
  <si>
    <t>01-特定</t>
    <rPh sb="3" eb="5">
      <t>トクテイ</t>
    </rPh>
    <phoneticPr fontId="4"/>
  </si>
  <si>
    <t xml:space="preserve">(4) </t>
  </si>
  <si>
    <t>(6)　イ(1)</t>
  </si>
  <si>
    <t>(6)　イ(2)</t>
  </si>
  <si>
    <t>(6)　イ(3)</t>
  </si>
  <si>
    <t>(6)　イ(4)</t>
  </si>
  <si>
    <t>(7)</t>
  </si>
  <si>
    <t>(8)</t>
  </si>
  <si>
    <t>(10)</t>
  </si>
  <si>
    <t>(11)</t>
  </si>
  <si>
    <t>(14)</t>
  </si>
  <si>
    <t xml:space="preserve">（16の２）指定地下街 </t>
  </si>
  <si>
    <t>（16の２）その他の地下街</t>
  </si>
  <si>
    <t>（16の３）準地下街</t>
    <rPh sb="7" eb="10">
      <t>チカガイ</t>
    </rPh>
    <phoneticPr fontId="4"/>
  </si>
  <si>
    <t>(17)</t>
  </si>
  <si>
    <t>（18）</t>
  </si>
  <si>
    <t>（19）</t>
  </si>
  <si>
    <t>（20）</t>
  </si>
  <si>
    <t>下北地域広域行政事務組合消防本部</t>
  </si>
  <si>
    <t>むつ市</t>
  </si>
  <si>
    <t>青森地域広域事務組合消防本部</t>
  </si>
  <si>
    <t>仙南地域広域行政事務組合消防本部</t>
  </si>
  <si>
    <t>柴田町</t>
  </si>
  <si>
    <t>秋田県</t>
  </si>
  <si>
    <t>秋田市消防本部</t>
  </si>
  <si>
    <t>秋田市</t>
  </si>
  <si>
    <t>山形県</t>
  </si>
  <si>
    <t>連結散水</t>
    <phoneticPr fontId="4"/>
  </si>
  <si>
    <t>伊勢崎市消防本部</t>
  </si>
  <si>
    <t>伊勢崎市</t>
  </si>
  <si>
    <t>埼玉東部消防組合消防局</t>
  </si>
  <si>
    <t>富士五湖広域行政事務組合富士五湖消防本部</t>
  </si>
  <si>
    <t>富士吉田市</t>
  </si>
  <si>
    <t>恵那市消防本部</t>
  </si>
  <si>
    <t>恵那市</t>
  </si>
  <si>
    <t>可茂消防事務組合消防本部</t>
  </si>
  <si>
    <t>白川町</t>
  </si>
  <si>
    <t>岡崎市消防本部</t>
  </si>
  <si>
    <t>岡崎市</t>
  </si>
  <si>
    <t>三重県</t>
  </si>
  <si>
    <t>野洲市</t>
  </si>
  <si>
    <t>生駒市消防本部</t>
  </si>
  <si>
    <t>生駒市</t>
  </si>
  <si>
    <t>今治市消防本部</t>
  </si>
  <si>
    <t>今治市</t>
  </si>
  <si>
    <t>名護市消防本部</t>
  </si>
  <si>
    <t>名護市</t>
  </si>
  <si>
    <t>那須地区消防本部</t>
  </si>
  <si>
    <t>富士河口湖町</t>
  </si>
  <si>
    <t>池田町</t>
  </si>
  <si>
    <t>津市消防本部</t>
  </si>
  <si>
    <t>津市</t>
  </si>
  <si>
    <t>彦根市消防本部</t>
  </si>
  <si>
    <t>彦根市</t>
  </si>
  <si>
    <t>唐津市消防本部</t>
  </si>
  <si>
    <t>唐津市</t>
  </si>
  <si>
    <t>防火対象物の区分</t>
    <rPh sb="0" eb="2">
      <t>ボウカ</t>
    </rPh>
    <rPh sb="2" eb="5">
      <t>タイショウブツ</t>
    </rPh>
    <rPh sb="6" eb="8">
      <t>クブン</t>
    </rPh>
    <phoneticPr fontId="4"/>
  </si>
  <si>
    <t>(一)</t>
    <rPh sb="1" eb="2">
      <t>１</t>
    </rPh>
    <phoneticPr fontId="4"/>
  </si>
  <si>
    <t>(二)</t>
    <rPh sb="1" eb="2">
      <t>２</t>
    </rPh>
    <phoneticPr fontId="4"/>
  </si>
  <si>
    <t>(三)</t>
    <rPh sb="1" eb="2">
      <t>３</t>
    </rPh>
    <phoneticPr fontId="4"/>
  </si>
  <si>
    <t>(四)</t>
    <rPh sb="1" eb="2">
      <t>４</t>
    </rPh>
    <phoneticPr fontId="4"/>
  </si>
  <si>
    <t>(五)</t>
    <rPh sb="1" eb="2">
      <t>５</t>
    </rPh>
    <phoneticPr fontId="4"/>
  </si>
  <si>
    <t>(六)</t>
    <rPh sb="1" eb="2">
      <t>６</t>
    </rPh>
    <phoneticPr fontId="4"/>
  </si>
  <si>
    <t>(七)</t>
    <rPh sb="1" eb="2">
      <t>７</t>
    </rPh>
    <phoneticPr fontId="4"/>
  </si>
  <si>
    <t>(八)</t>
    <rPh sb="1" eb="2">
      <t>８</t>
    </rPh>
    <phoneticPr fontId="4"/>
  </si>
  <si>
    <t>(九)</t>
    <rPh sb="1" eb="2">
      <t>９</t>
    </rPh>
    <phoneticPr fontId="4"/>
  </si>
  <si>
    <t>(十)</t>
    <rPh sb="1" eb="2">
      <t>１０</t>
    </rPh>
    <phoneticPr fontId="4"/>
  </si>
  <si>
    <t>十一</t>
    <rPh sb="0" eb="2">
      <t>１１</t>
    </rPh>
    <phoneticPr fontId="4"/>
  </si>
  <si>
    <t>十二</t>
    <rPh sb="0" eb="2">
      <t>１２</t>
    </rPh>
    <phoneticPr fontId="4"/>
  </si>
  <si>
    <t>十三</t>
    <rPh sb="0" eb="2">
      <t>１３</t>
    </rPh>
    <phoneticPr fontId="4"/>
  </si>
  <si>
    <t>十四</t>
    <rPh sb="0" eb="2">
      <t>１４</t>
    </rPh>
    <phoneticPr fontId="4"/>
  </si>
  <si>
    <t>十五</t>
    <rPh sb="0" eb="2">
      <t>１５</t>
    </rPh>
    <phoneticPr fontId="4"/>
  </si>
  <si>
    <t>十六</t>
    <rPh sb="0" eb="1">
      <t>１２</t>
    </rPh>
    <rPh sb="1" eb="2">
      <t>６</t>
    </rPh>
    <phoneticPr fontId="4"/>
  </si>
  <si>
    <t>十六の二</t>
    <rPh sb="0" eb="2">
      <t>１６</t>
    </rPh>
    <rPh sb="3" eb="4">
      <t>２</t>
    </rPh>
    <phoneticPr fontId="4"/>
  </si>
  <si>
    <t>十六の三</t>
    <rPh sb="0" eb="2">
      <t>１６</t>
    </rPh>
    <rPh sb="3" eb="4">
      <t>３</t>
    </rPh>
    <phoneticPr fontId="4"/>
  </si>
  <si>
    <t>十七</t>
    <rPh sb="0" eb="1">
      <t>１５</t>
    </rPh>
    <rPh sb="1" eb="2">
      <t>７</t>
    </rPh>
    <phoneticPr fontId="4"/>
  </si>
  <si>
    <t>イ</t>
    <phoneticPr fontId="4"/>
  </si>
  <si>
    <t>ロ</t>
    <phoneticPr fontId="4"/>
  </si>
  <si>
    <t>ハ</t>
    <phoneticPr fontId="4"/>
  </si>
  <si>
    <t>ニ</t>
    <phoneticPr fontId="4"/>
  </si>
  <si>
    <t>カラオケボックス等</t>
    <rPh sb="8" eb="9">
      <t>トウ</t>
    </rPh>
    <phoneticPr fontId="4"/>
  </si>
  <si>
    <t>特別養護老人ホーム等</t>
    <rPh sb="0" eb="2">
      <t>トクベツ</t>
    </rPh>
    <rPh sb="2" eb="4">
      <t>ヨウゴ</t>
    </rPh>
    <rPh sb="4" eb="6">
      <t>ロウジン</t>
    </rPh>
    <rPh sb="9" eb="10">
      <t>トウ</t>
    </rPh>
    <phoneticPr fontId="4"/>
  </si>
  <si>
    <t>老人デイサービスセンター等</t>
    <rPh sb="0" eb="2">
      <t>ロウジン</t>
    </rPh>
    <rPh sb="12" eb="13">
      <t>トウ</t>
    </rPh>
    <phoneticPr fontId="4"/>
  </si>
  <si>
    <t>命令件数</t>
    <rPh sb="0" eb="2">
      <t>メイレイ</t>
    </rPh>
    <rPh sb="2" eb="4">
      <t>ケンスウ</t>
    </rPh>
    <phoneticPr fontId="4"/>
  </si>
  <si>
    <t>合　　　　　　計</t>
    <rPh sb="0" eb="1">
      <t>ゴウ</t>
    </rPh>
    <rPh sb="7" eb="8">
      <t>ゴウケイ</t>
    </rPh>
    <phoneticPr fontId="4"/>
  </si>
  <si>
    <t>劇　場　等</t>
    <rPh sb="0" eb="3">
      <t>ゲキジョウ</t>
    </rPh>
    <rPh sb="4" eb="5">
      <t>トウ</t>
    </rPh>
    <phoneticPr fontId="4"/>
  </si>
  <si>
    <t>公会堂等</t>
    <rPh sb="0" eb="3">
      <t>コウカイドウ</t>
    </rPh>
    <rPh sb="3" eb="4">
      <t>トウ</t>
    </rPh>
    <phoneticPr fontId="4"/>
  </si>
  <si>
    <t>キャバレー等</t>
    <rPh sb="5" eb="6">
      <t>トウ</t>
    </rPh>
    <phoneticPr fontId="4"/>
  </si>
  <si>
    <t>遊技場等</t>
    <rPh sb="0" eb="3">
      <t>ユウギジョウ</t>
    </rPh>
    <rPh sb="3" eb="4">
      <t>トウ</t>
    </rPh>
    <phoneticPr fontId="4"/>
  </si>
  <si>
    <t>性風俗特殊営業店舗等</t>
    <rPh sb="0" eb="3">
      <t>セイフウゾク</t>
    </rPh>
    <rPh sb="3" eb="5">
      <t>トクシュ</t>
    </rPh>
    <rPh sb="5" eb="7">
      <t>エイギョウ</t>
    </rPh>
    <rPh sb="7" eb="9">
      <t>テンポ</t>
    </rPh>
    <rPh sb="9" eb="10">
      <t>トウ</t>
    </rPh>
    <phoneticPr fontId="4"/>
  </si>
  <si>
    <t>料理店等</t>
    <rPh sb="0" eb="3">
      <t>リョウリテン</t>
    </rPh>
    <rPh sb="3" eb="4">
      <t>トウ</t>
    </rPh>
    <phoneticPr fontId="4"/>
  </si>
  <si>
    <t>飲　食　店</t>
    <rPh sb="0" eb="5">
      <t>インショクテン</t>
    </rPh>
    <phoneticPr fontId="4"/>
  </si>
  <si>
    <t>百貨店等</t>
    <rPh sb="0" eb="3">
      <t>ヒャッカテン</t>
    </rPh>
    <rPh sb="3" eb="4">
      <t>トウ</t>
    </rPh>
    <phoneticPr fontId="4"/>
  </si>
  <si>
    <t>旅　館　等</t>
    <rPh sb="0" eb="3">
      <t>リョカン</t>
    </rPh>
    <rPh sb="4" eb="5">
      <t>トウ</t>
    </rPh>
    <phoneticPr fontId="4"/>
  </si>
  <si>
    <t>共同住宅等</t>
    <rPh sb="0" eb="2">
      <t>キョウドウ</t>
    </rPh>
    <rPh sb="2" eb="4">
      <t>ジュウタク</t>
    </rPh>
    <rPh sb="4" eb="5">
      <t>トウ</t>
    </rPh>
    <phoneticPr fontId="4"/>
  </si>
  <si>
    <t>病　院　等</t>
    <rPh sb="0" eb="3">
      <t>ビョウイン</t>
    </rPh>
    <rPh sb="4" eb="5">
      <t>トウ</t>
    </rPh>
    <phoneticPr fontId="4"/>
  </si>
  <si>
    <t>幼稚園等</t>
    <rPh sb="0" eb="3">
      <t>ヨウチエン</t>
    </rPh>
    <rPh sb="3" eb="4">
      <t>トウ</t>
    </rPh>
    <phoneticPr fontId="4"/>
  </si>
  <si>
    <t>学　　校</t>
    <rPh sb="0" eb="4">
      <t>ガッコウ</t>
    </rPh>
    <phoneticPr fontId="4"/>
  </si>
  <si>
    <t>図書館等</t>
    <rPh sb="0" eb="3">
      <t>トショカン</t>
    </rPh>
    <rPh sb="3" eb="4">
      <t>トウ</t>
    </rPh>
    <phoneticPr fontId="4"/>
  </si>
  <si>
    <t>特殊浴場</t>
    <rPh sb="0" eb="2">
      <t>トクシュ</t>
    </rPh>
    <rPh sb="2" eb="4">
      <t>ヨクジョウ</t>
    </rPh>
    <phoneticPr fontId="4"/>
  </si>
  <si>
    <t>一般浴場　　　</t>
    <rPh sb="0" eb="2">
      <t>イッパン</t>
    </rPh>
    <rPh sb="2" eb="4">
      <t>ヨクジョウ</t>
    </rPh>
    <phoneticPr fontId="4"/>
  </si>
  <si>
    <t>停車場等</t>
    <rPh sb="0" eb="3">
      <t>テイシャジョウ</t>
    </rPh>
    <rPh sb="3" eb="4">
      <t>トウ</t>
    </rPh>
    <phoneticPr fontId="4"/>
  </si>
  <si>
    <t>神社・寺院等</t>
    <rPh sb="0" eb="2">
      <t>ジンジャ</t>
    </rPh>
    <rPh sb="3" eb="5">
      <t>ジイン</t>
    </rPh>
    <rPh sb="5" eb="6">
      <t>トウ</t>
    </rPh>
    <phoneticPr fontId="4"/>
  </si>
  <si>
    <t>工　場　等</t>
    <rPh sb="0" eb="3">
      <t>コウジョウ</t>
    </rPh>
    <rPh sb="4" eb="5">
      <t>トウ</t>
    </rPh>
    <phoneticPr fontId="4"/>
  </si>
  <si>
    <t>スタジオ</t>
    <phoneticPr fontId="4"/>
  </si>
  <si>
    <t>駐車場等</t>
    <rPh sb="0" eb="3">
      <t>チュウシャジョウ</t>
    </rPh>
    <rPh sb="3" eb="4">
      <t>トウ</t>
    </rPh>
    <phoneticPr fontId="4"/>
  </si>
  <si>
    <t>航空機格納庫</t>
    <rPh sb="0" eb="3">
      <t>コウクウキ</t>
    </rPh>
    <rPh sb="3" eb="6">
      <t>カクノウコ</t>
    </rPh>
    <phoneticPr fontId="4"/>
  </si>
  <si>
    <t>倉　　庫</t>
    <rPh sb="0" eb="4">
      <t>ソウコ</t>
    </rPh>
    <phoneticPr fontId="4"/>
  </si>
  <si>
    <t>事務所等</t>
    <rPh sb="0" eb="3">
      <t>ジムショ</t>
    </rPh>
    <rPh sb="3" eb="4">
      <t>トウ</t>
    </rPh>
    <phoneticPr fontId="4"/>
  </si>
  <si>
    <t>地下街</t>
    <rPh sb="0" eb="3">
      <t>チカガイ</t>
    </rPh>
    <phoneticPr fontId="4"/>
  </si>
  <si>
    <t>準地下街</t>
    <rPh sb="0" eb="1">
      <t>ジュン</t>
    </rPh>
    <rPh sb="1" eb="4">
      <t>チカガイ</t>
    </rPh>
    <phoneticPr fontId="4"/>
  </si>
  <si>
    <t>文化財</t>
    <rPh sb="0" eb="3">
      <t>ブンカザイ</t>
    </rPh>
    <phoneticPr fontId="4"/>
  </si>
  <si>
    <t>消　　火　　設　　備</t>
    <rPh sb="0" eb="4">
      <t>ショウカ</t>
    </rPh>
    <rPh sb="6" eb="10">
      <t>セツビ</t>
    </rPh>
    <phoneticPr fontId="4"/>
  </si>
  <si>
    <t>消火器具</t>
    <rPh sb="0" eb="2">
      <t>ショウカ</t>
    </rPh>
    <rPh sb="2" eb="4">
      <t>キグ</t>
    </rPh>
    <phoneticPr fontId="4"/>
  </si>
  <si>
    <t>是正　〃</t>
    <rPh sb="0" eb="2">
      <t>ゼセイ</t>
    </rPh>
    <phoneticPr fontId="4"/>
  </si>
  <si>
    <t>屋内消火栓設備</t>
    <rPh sb="0" eb="2">
      <t>オクナイ</t>
    </rPh>
    <rPh sb="2" eb="5">
      <t>ショウカセン</t>
    </rPh>
    <rPh sb="5" eb="7">
      <t>セツビ</t>
    </rPh>
    <phoneticPr fontId="4"/>
  </si>
  <si>
    <t>小計　(A)</t>
    <rPh sb="0" eb="2">
      <t>ショウケイ</t>
    </rPh>
    <phoneticPr fontId="4"/>
  </si>
  <si>
    <t>警　報　設　備</t>
    <rPh sb="0" eb="3">
      <t>ケイホウ</t>
    </rPh>
    <rPh sb="4" eb="7">
      <t>セツビ</t>
    </rPh>
    <phoneticPr fontId="4"/>
  </si>
  <si>
    <t>自動火災報知設備</t>
    <rPh sb="0" eb="2">
      <t>ジドウ</t>
    </rPh>
    <rPh sb="2" eb="4">
      <t>カサイ</t>
    </rPh>
    <rPh sb="4" eb="6">
      <t>ホウチ</t>
    </rPh>
    <rPh sb="6" eb="8">
      <t>セツビ</t>
    </rPh>
    <phoneticPr fontId="4"/>
  </si>
  <si>
    <t>漏電火災警報器</t>
    <rPh sb="0" eb="2">
      <t>ロウデン</t>
    </rPh>
    <rPh sb="2" eb="4">
      <t>カサイ</t>
    </rPh>
    <rPh sb="4" eb="6">
      <t>ケイホウ</t>
    </rPh>
    <rPh sb="6" eb="7">
      <t>キ</t>
    </rPh>
    <phoneticPr fontId="4"/>
  </si>
  <si>
    <t>消防機関通報設備</t>
    <rPh sb="0" eb="2">
      <t>ショウボウ</t>
    </rPh>
    <rPh sb="2" eb="4">
      <t>キカン</t>
    </rPh>
    <rPh sb="4" eb="6">
      <t>ツウホウ</t>
    </rPh>
    <rPh sb="6" eb="8">
      <t>セツビ</t>
    </rPh>
    <phoneticPr fontId="4"/>
  </si>
  <si>
    <t>非常警報設備</t>
    <rPh sb="0" eb="2">
      <t>ヒジョウ</t>
    </rPh>
    <rPh sb="2" eb="4">
      <t>ケイホウ</t>
    </rPh>
    <rPh sb="4" eb="6">
      <t>セツビ</t>
    </rPh>
    <phoneticPr fontId="4"/>
  </si>
  <si>
    <t>小計　(B)</t>
    <rPh sb="0" eb="2">
      <t>ショウケイ</t>
    </rPh>
    <phoneticPr fontId="4"/>
  </si>
  <si>
    <t>避難設備</t>
    <rPh sb="0" eb="2">
      <t>ヒナン</t>
    </rPh>
    <rPh sb="2" eb="4">
      <t>セツビ</t>
    </rPh>
    <phoneticPr fontId="4"/>
  </si>
  <si>
    <t>避難器具</t>
    <rPh sb="0" eb="2">
      <t>ヒナン</t>
    </rPh>
    <rPh sb="2" eb="4">
      <t>キグ</t>
    </rPh>
    <phoneticPr fontId="4"/>
  </si>
  <si>
    <t>誘導灯・誘導標識</t>
    <rPh sb="0" eb="3">
      <t>ユウドウトウ</t>
    </rPh>
    <rPh sb="4" eb="6">
      <t>ユウドウ</t>
    </rPh>
    <rPh sb="6" eb="8">
      <t>ヒョウシキ</t>
    </rPh>
    <phoneticPr fontId="4"/>
  </si>
  <si>
    <t>小計　(C)</t>
    <rPh sb="0" eb="2">
      <t>ショウケイ</t>
    </rPh>
    <phoneticPr fontId="4"/>
  </si>
  <si>
    <t>排煙設備</t>
    <rPh sb="0" eb="2">
      <t>ハイエン</t>
    </rPh>
    <rPh sb="2" eb="4">
      <t>セツビ</t>
    </rPh>
    <phoneticPr fontId="4"/>
  </si>
  <si>
    <t>連結散水設備</t>
    <rPh sb="0" eb="2">
      <t>レンケツ</t>
    </rPh>
    <rPh sb="2" eb="4">
      <t>サンスイ</t>
    </rPh>
    <rPh sb="4" eb="6">
      <t>セツビ</t>
    </rPh>
    <phoneticPr fontId="4"/>
  </si>
  <si>
    <t>連結送水管</t>
    <rPh sb="0" eb="2">
      <t>レンケツ</t>
    </rPh>
    <rPh sb="2" eb="5">
      <t>ソウスイカン</t>
    </rPh>
    <phoneticPr fontId="4"/>
  </si>
  <si>
    <t>非常コンセント設備</t>
    <rPh sb="0" eb="2">
      <t>ヒジョウ</t>
    </rPh>
    <rPh sb="7" eb="9">
      <t>セツビ</t>
    </rPh>
    <phoneticPr fontId="4"/>
  </si>
  <si>
    <t>小計　(D)</t>
    <rPh sb="0" eb="2">
      <t>ショウケイ</t>
    </rPh>
    <phoneticPr fontId="4"/>
  </si>
  <si>
    <t>(A)＋(B)＋(C)＋(D)</t>
    <phoneticPr fontId="4"/>
  </si>
  <si>
    <t>総　　計</t>
    <rPh sb="0" eb="4">
      <t>ソウケイ</t>
    </rPh>
    <phoneticPr fontId="4"/>
  </si>
  <si>
    <t>（備考）１　「防火対象物実態等調査」により作成</t>
    <rPh sb="1" eb="3">
      <t>ビコウ</t>
    </rPh>
    <rPh sb="7" eb="9">
      <t>ボウカ</t>
    </rPh>
    <rPh sb="9" eb="12">
      <t>タイショウブツ</t>
    </rPh>
    <rPh sb="12" eb="15">
      <t>ジッタイトウ</t>
    </rPh>
    <rPh sb="15" eb="17">
      <t>チョウサ</t>
    </rPh>
    <rPh sb="21" eb="23">
      <t>サクセイ</t>
    </rPh>
    <phoneticPr fontId="4"/>
  </si>
  <si>
    <t>集計表</t>
    <rPh sb="0" eb="3">
      <t>シュウケイヒョウ</t>
    </rPh>
    <phoneticPr fontId="2"/>
  </si>
  <si>
    <t>水噴霧</t>
    <rPh sb="0" eb="1">
      <t>ミズ</t>
    </rPh>
    <rPh sb="1" eb="3">
      <t>フンム</t>
    </rPh>
    <phoneticPr fontId="2"/>
  </si>
  <si>
    <t>泡</t>
    <rPh sb="0" eb="1">
      <t>アワ</t>
    </rPh>
    <phoneticPr fontId="2"/>
  </si>
  <si>
    <t>不ガス</t>
    <rPh sb="0" eb="1">
      <t>フ</t>
    </rPh>
    <phoneticPr fontId="2"/>
  </si>
  <si>
    <t>ハロゲン</t>
    <phoneticPr fontId="2"/>
  </si>
  <si>
    <t>粉末</t>
    <rPh sb="0" eb="2">
      <t>フンマツ</t>
    </rPh>
    <phoneticPr fontId="2"/>
  </si>
  <si>
    <t>外栓</t>
    <rPh sb="0" eb="2">
      <t>ガイセン</t>
    </rPh>
    <phoneticPr fontId="2"/>
  </si>
  <si>
    <t>動ポン</t>
    <rPh sb="0" eb="1">
      <t>ドウ</t>
    </rPh>
    <phoneticPr fontId="2"/>
  </si>
  <si>
    <t>自火報</t>
    <rPh sb="0" eb="3">
      <t>ジカホウ</t>
    </rPh>
    <phoneticPr fontId="4"/>
  </si>
  <si>
    <t>漏電</t>
    <rPh sb="0" eb="2">
      <t>ロウデン</t>
    </rPh>
    <phoneticPr fontId="2"/>
  </si>
  <si>
    <t>火通</t>
    <rPh sb="0" eb="2">
      <t>カツウ</t>
    </rPh>
    <phoneticPr fontId="2"/>
  </si>
  <si>
    <t>非警報</t>
    <rPh sb="0" eb="1">
      <t>ヒ</t>
    </rPh>
    <rPh sb="1" eb="3">
      <t>ケイホウ</t>
    </rPh>
    <phoneticPr fontId="2"/>
  </si>
  <si>
    <t>誘導灯</t>
    <rPh sb="0" eb="3">
      <t>ユウドウトウ</t>
    </rPh>
    <phoneticPr fontId="2"/>
  </si>
  <si>
    <t>排煙</t>
    <rPh sb="0" eb="2">
      <t>ハイエン</t>
    </rPh>
    <phoneticPr fontId="2"/>
  </si>
  <si>
    <t>連送</t>
    <rPh sb="0" eb="2">
      <t>レンソウ</t>
    </rPh>
    <phoneticPr fontId="2"/>
  </si>
  <si>
    <t>非コン</t>
    <rPh sb="0" eb="1">
      <t>ヒ</t>
    </rPh>
    <phoneticPr fontId="2"/>
  </si>
  <si>
    <t>無線通信</t>
    <rPh sb="0" eb="2">
      <t>ムセン</t>
    </rPh>
    <rPh sb="2" eb="4">
      <t>ツウシン</t>
    </rPh>
    <phoneticPr fontId="2"/>
  </si>
  <si>
    <t>ガス漏れ</t>
    <rPh sb="2" eb="3">
      <t>モ</t>
    </rPh>
    <phoneticPr fontId="2"/>
  </si>
  <si>
    <t>特殊設備</t>
    <rPh sb="0" eb="2">
      <t>トクシュ</t>
    </rPh>
    <rPh sb="2" eb="4">
      <t>セツビ</t>
    </rPh>
    <phoneticPr fontId="2"/>
  </si>
  <si>
    <t>(6)　ロ</t>
    <phoneticPr fontId="2"/>
  </si>
  <si>
    <t>(6)　ハ</t>
    <phoneticPr fontId="2"/>
  </si>
  <si>
    <t>特定複合用途防火対象物</t>
    <rPh sb="6" eb="11">
      <t>ボウカタイショウブツ</t>
    </rPh>
    <phoneticPr fontId="4"/>
  </si>
  <si>
    <t>非特定複合用途防火対象物</t>
    <rPh sb="7" eb="12">
      <t>ボウカタイショウブツ</t>
    </rPh>
    <phoneticPr fontId="4"/>
  </si>
  <si>
    <t>つがる市消防本部</t>
  </si>
  <si>
    <t>つがる市</t>
  </si>
  <si>
    <t>中部上北広域事業組合消防本部</t>
  </si>
  <si>
    <t>七戸町</t>
  </si>
  <si>
    <t>能代山本広域市町村圏組合消防本部</t>
  </si>
  <si>
    <t>能代市</t>
  </si>
  <si>
    <t>東根市消防本部</t>
  </si>
  <si>
    <t>東根市</t>
  </si>
  <si>
    <t>福島市消防本部</t>
  </si>
  <si>
    <t>福島市</t>
  </si>
  <si>
    <t>伊達地方消防組合消防本部</t>
  </si>
  <si>
    <t>会津若松地方広域市町村圏整備組合消防本部</t>
  </si>
  <si>
    <t>会津若松市</t>
  </si>
  <si>
    <t>鹿島地方事務組合消防本部</t>
  </si>
  <si>
    <t>神栖市</t>
  </si>
  <si>
    <t>前橋市消防局</t>
  </si>
  <si>
    <t>前橋市</t>
  </si>
  <si>
    <t>太田市消防本部</t>
  </si>
  <si>
    <t>太田市</t>
  </si>
  <si>
    <t>坂戸・鶴ケ島消防組合消防本部</t>
  </si>
  <si>
    <t>坂戸市</t>
  </si>
  <si>
    <t>宮代町</t>
  </si>
  <si>
    <t>八千代市消防本部</t>
  </si>
  <si>
    <t>八千代市</t>
  </si>
  <si>
    <t>岳南広域消防本部</t>
  </si>
  <si>
    <t>美濃加茂市</t>
  </si>
  <si>
    <t>安八町</t>
  </si>
  <si>
    <t>宝塚市消防本部</t>
  </si>
  <si>
    <t>宝塚市</t>
  </si>
  <si>
    <t>備北地区消防組合消防本部</t>
  </si>
  <si>
    <t>三次市</t>
  </si>
  <si>
    <t>徳島県</t>
  </si>
  <si>
    <t>高知県</t>
  </si>
  <si>
    <t>高知市消防局</t>
  </si>
  <si>
    <t>高知市</t>
  </si>
  <si>
    <t>2019.4.25</t>
  </si>
  <si>
    <t>2019.7.26</t>
  </si>
  <si>
    <t>2019.8.1</t>
  </si>
  <si>
    <t>2020.3.12</t>
  </si>
  <si>
    <t>2019.10.10</t>
  </si>
  <si>
    <t>2020.2.3</t>
  </si>
  <si>
    <t>2019.12.26</t>
  </si>
  <si>
    <t>2020.3.23</t>
  </si>
  <si>
    <t>2020.1.24</t>
  </si>
  <si>
    <t>2019.11.25</t>
  </si>
  <si>
    <t>2020.1.31</t>
  </si>
  <si>
    <t>2020.1.8</t>
  </si>
  <si>
    <t>2019.5.17</t>
  </si>
  <si>
    <t>2019.6.7</t>
  </si>
  <si>
    <t>2019.10.7</t>
  </si>
  <si>
    <t>2017.4.26</t>
  </si>
  <si>
    <t>2018.9.12</t>
  </si>
  <si>
    <t>2019.12.6</t>
  </si>
  <si>
    <t>2020.3.31</t>
  </si>
  <si>
    <t>2018.11.2</t>
  </si>
  <si>
    <t>2019.12.23</t>
  </si>
  <si>
    <t>2019.9.10</t>
  </si>
  <si>
    <t>2019.9.5</t>
  </si>
  <si>
    <t>2020.3.9</t>
  </si>
  <si>
    <t>2020.3.26</t>
  </si>
  <si>
    <t>2020.1.14</t>
  </si>
  <si>
    <t>2018.7.2</t>
  </si>
  <si>
    <t>2018.12.12</t>
  </si>
  <si>
    <t>2020.8.31</t>
  </si>
  <si>
    <t>2020.4.18</t>
  </si>
  <si>
    <t>2020.9.30</t>
  </si>
  <si>
    <t>2019.5.31</t>
  </si>
  <si>
    <t>2020.6.12</t>
  </si>
  <si>
    <t>2020.6.30</t>
  </si>
  <si>
    <t>2018.4.12</t>
  </si>
  <si>
    <t>2018.6.30</t>
  </si>
  <si>
    <t>2019.3.10</t>
  </si>
  <si>
    <t>2018.12.10</t>
  </si>
  <si>
    <t>2019.10.26</t>
  </si>
  <si>
    <t>2019.8.26</t>
  </si>
  <si>
    <t>2020.6.23</t>
  </si>
  <si>
    <t>2020.4.23</t>
  </si>
  <si>
    <t>2020.6.21</t>
  </si>
  <si>
    <t>2019.1.24</t>
  </si>
  <si>
    <t>2017.7.26</t>
  </si>
  <si>
    <t>2017.11.9</t>
  </si>
  <si>
    <t>2018.3.14</t>
  </si>
  <si>
    <t>2018.9.3</t>
  </si>
  <si>
    <t>2018.10.12</t>
  </si>
  <si>
    <t>2020.6.22</t>
  </si>
  <si>
    <t>2020.4.2</t>
  </si>
  <si>
    <t>2020.7.27</t>
  </si>
  <si>
    <t>2020.9.28</t>
  </si>
  <si>
    <t>2013.3.15</t>
  </si>
  <si>
    <t>2019.3.25</t>
  </si>
  <si>
    <t>2019.5.25</t>
  </si>
  <si>
    <t>2019.12.31</t>
  </si>
  <si>
    <t>2020.8.30</t>
  </si>
  <si>
    <t>2020.12.31</t>
  </si>
  <si>
    <t>2018.2.17</t>
  </si>
  <si>
    <t>2018.5.27</t>
  </si>
  <si>
    <t>2020.6.24</t>
  </si>
  <si>
    <t>2017.4.25</t>
  </si>
  <si>
    <t>2019.4.21</t>
  </si>
  <si>
    <t>2020.5.8</t>
  </si>
  <si>
    <t>2020.7.8</t>
  </si>
  <si>
    <t>2020.4.6</t>
  </si>
  <si>
    <t>2020.7.17</t>
  </si>
  <si>
    <t>8の2 5項、6項</t>
    <rPh sb="5" eb="6">
      <t>コウ</t>
    </rPh>
    <rPh sb="8" eb="9">
      <t>コウ</t>
    </rPh>
    <phoneticPr fontId="4"/>
  </si>
  <si>
    <t>防火対象物区分</t>
  </si>
  <si>
    <t>2021.5.31</t>
  </si>
  <si>
    <t>室蘭市消防本部</t>
  </si>
  <si>
    <t>室蘭市</t>
  </si>
  <si>
    <t>東北町</t>
  </si>
  <si>
    <t>2020.10.5</t>
  </si>
  <si>
    <t>北上地区消防組合消防本部</t>
  </si>
  <si>
    <t>北上市</t>
  </si>
  <si>
    <t>2020.12.23</t>
  </si>
  <si>
    <t>気仙沼・本吉地域広域行政事務組合消防本部</t>
  </si>
  <si>
    <t>気仙沼市</t>
  </si>
  <si>
    <t>2020.6.1</t>
  </si>
  <si>
    <t>2021.5.12</t>
  </si>
  <si>
    <t>置賜広域行政事務組合消防本部</t>
  </si>
  <si>
    <t>米沢市</t>
  </si>
  <si>
    <t>川俣町</t>
  </si>
  <si>
    <t>2021.7.24</t>
  </si>
  <si>
    <t>須賀川地方広域消防本部</t>
  </si>
  <si>
    <t>浅川町</t>
  </si>
  <si>
    <t>2021.4.18</t>
  </si>
  <si>
    <t>2020.9.3</t>
  </si>
  <si>
    <t>2020.6.2</t>
  </si>
  <si>
    <t>2020.10.1</t>
  </si>
  <si>
    <t>2020.7.19</t>
  </si>
  <si>
    <t>2020.9.17</t>
  </si>
  <si>
    <t>2020.9.19</t>
  </si>
  <si>
    <t>2020.8.19</t>
  </si>
  <si>
    <t>2021.2.27</t>
  </si>
  <si>
    <t>2021.5.27</t>
  </si>
  <si>
    <t>2021.4.27</t>
  </si>
  <si>
    <t>2020.11.16</t>
  </si>
  <si>
    <t>2021.3.17</t>
  </si>
  <si>
    <t>南那須地区広域行政事務組合消防本部</t>
  </si>
  <si>
    <t>那須烏山市</t>
  </si>
  <si>
    <t>那須町</t>
  </si>
  <si>
    <t>2021.8.31</t>
  </si>
  <si>
    <t>2021.4.9</t>
  </si>
  <si>
    <t>2020.11.9</t>
  </si>
  <si>
    <t>2021.6.25</t>
  </si>
  <si>
    <t>2021.4.25</t>
  </si>
  <si>
    <t>2021.1.27</t>
  </si>
  <si>
    <t>2021.5.8</t>
  </si>
  <si>
    <t>2021.4.29</t>
  </si>
  <si>
    <t>2020.7.24</t>
  </si>
  <si>
    <t>2021.1.26</t>
  </si>
  <si>
    <t>2021.1.29</t>
  </si>
  <si>
    <t>2020.7.9</t>
  </si>
  <si>
    <t>安中市</t>
  </si>
  <si>
    <t>2021.7.17</t>
  </si>
  <si>
    <t>2021.1.20</t>
  </si>
  <si>
    <t>西入間広域消防組合消防本部</t>
  </si>
  <si>
    <t>越生町</t>
  </si>
  <si>
    <t>久喜市</t>
  </si>
  <si>
    <t>白岡市</t>
  </si>
  <si>
    <t>2021.1.11</t>
  </si>
  <si>
    <t>2020.10.28</t>
  </si>
  <si>
    <t>2021.2.16</t>
  </si>
  <si>
    <t>柏市消防局</t>
  </si>
  <si>
    <t>柏市</t>
  </si>
  <si>
    <t>2021.2.19</t>
  </si>
  <si>
    <t>2022.3.31</t>
  </si>
  <si>
    <t>七尾鹿島消防本部</t>
  </si>
  <si>
    <t>七尾市</t>
  </si>
  <si>
    <t>2021.2.7</t>
  </si>
  <si>
    <t>可児市</t>
  </si>
  <si>
    <t>2020.8.3</t>
  </si>
  <si>
    <t>2020.7.7</t>
  </si>
  <si>
    <t>富士宮市消防本部</t>
  </si>
  <si>
    <t>富士宮市</t>
  </si>
  <si>
    <t>春日井市消防本部</t>
  </si>
  <si>
    <t>春日井市</t>
  </si>
  <si>
    <t>草津市</t>
  </si>
  <si>
    <t>..</t>
  </si>
  <si>
    <t>2021.7.23</t>
  </si>
  <si>
    <t>吹田市消防本部</t>
  </si>
  <si>
    <t>吹田市</t>
  </si>
  <si>
    <t>枚方寝屋川消防組合消防本部</t>
  </si>
  <si>
    <t>寝屋川市</t>
  </si>
  <si>
    <t>2021.5.6</t>
  </si>
  <si>
    <t>2020.11.21</t>
  </si>
  <si>
    <t>明石市消防局</t>
  </si>
  <si>
    <t>明石市</t>
  </si>
  <si>
    <t>2020.9.8</t>
  </si>
  <si>
    <t>2021.5.10</t>
  </si>
  <si>
    <t>広島市</t>
  </si>
  <si>
    <t>2021.1.14</t>
  </si>
  <si>
    <t>2021.7.2</t>
  </si>
  <si>
    <t>宇和島地区広域事務組合消防本部</t>
  </si>
  <si>
    <t>宇和島市</t>
  </si>
  <si>
    <t>措置年月日の「.」を「/」に置換し
表示方式を日付へ</t>
    <rPh sb="0" eb="2">
      <t>ソチ</t>
    </rPh>
    <rPh sb="2" eb="5">
      <t>ネンガッピ</t>
    </rPh>
    <rPh sb="14" eb="16">
      <t>チカン</t>
    </rPh>
    <rPh sb="18" eb="20">
      <t>ヒョウジ</t>
    </rPh>
    <rPh sb="20" eb="22">
      <t>ホウシキ</t>
    </rPh>
    <rPh sb="23" eb="25">
      <t>ヒヅケ</t>
    </rPh>
    <phoneticPr fontId="2"/>
  </si>
  <si>
    <t>用途なし</t>
    <rPh sb="0" eb="2">
      <t>ヨウト</t>
    </rPh>
    <phoneticPr fontId="2"/>
  </si>
  <si>
    <t>命令全部</t>
    <rPh sb="0" eb="2">
      <t>メイレイ</t>
    </rPh>
    <rPh sb="2" eb="4">
      <t>ゼンブ</t>
    </rPh>
    <phoneticPr fontId="4"/>
  </si>
  <si>
    <t>法17条違反の命令以外は「設備種類」は「０」で入力するものであるが</t>
    <rPh sb="0" eb="1">
      <t>ホウ</t>
    </rPh>
    <rPh sb="3" eb="4">
      <t>ジョウ</t>
    </rPh>
    <rPh sb="4" eb="6">
      <t>イハン</t>
    </rPh>
    <rPh sb="7" eb="9">
      <t>メイレイ</t>
    </rPh>
    <rPh sb="9" eb="11">
      <t>イガイ</t>
    </rPh>
    <rPh sb="13" eb="15">
      <t>セツビ</t>
    </rPh>
    <rPh sb="15" eb="17">
      <t>シュルイ</t>
    </rPh>
    <rPh sb="23" eb="25">
      <t>ニュウリョク</t>
    </rPh>
    <phoneticPr fontId="2"/>
  </si>
  <si>
    <t>神戸市消防局の「第８条の２の５第３項」の命令【23件】において</t>
    <rPh sb="0" eb="3">
      <t>コウベシ</t>
    </rPh>
    <rPh sb="3" eb="6">
      <t>ショウボウキョク</t>
    </rPh>
    <rPh sb="20" eb="22">
      <t>メイレイ</t>
    </rPh>
    <rPh sb="25" eb="26">
      <t>ケン</t>
    </rPh>
    <phoneticPr fontId="2"/>
  </si>
  <si>
    <t>③経過年数</t>
    <rPh sb="1" eb="5">
      <t>ケイカネンスウ</t>
    </rPh>
    <phoneticPr fontId="2"/>
  </si>
  <si>
    <t>②用途</t>
    <rPh sb="1" eb="3">
      <t>ヨウト</t>
    </rPh>
    <phoneticPr fontId="8"/>
  </si>
  <si>
    <t>①命令の種類</t>
    <rPh sb="1" eb="3">
      <t>メイレイ</t>
    </rPh>
    <rPh sb="4" eb="6">
      <t>シュルイ</t>
    </rPh>
    <phoneticPr fontId="8"/>
  </si>
  <si>
    <t>⇒次年度で改修予定</t>
    <rPh sb="1" eb="4">
      <t>ジネンド</t>
    </rPh>
    <rPh sb="5" eb="7">
      <t>カイシュウ</t>
    </rPh>
    <rPh sb="7" eb="9">
      <t>ヨテイ</t>
    </rPh>
    <phoneticPr fontId="2"/>
  </si>
  <si>
    <t>第８条の２の５第３項【23件】は除く</t>
    <rPh sb="13" eb="14">
      <t>ケン</t>
    </rPh>
    <rPh sb="16" eb="17">
      <t>ノゾ</t>
    </rPh>
    <phoneticPr fontId="2"/>
  </si>
  <si>
    <t>システムエラーで「０」が入力できなかったため「28」（消防用水）で入力したもの。</t>
    <rPh sb="12" eb="14">
      <t>ニュウリョク</t>
    </rPh>
    <phoneticPr fontId="2"/>
  </si>
  <si>
    <t>2021.9.3</t>
  </si>
  <si>
    <t>2021.12.6</t>
  </si>
  <si>
    <t>2021.12.31</t>
  </si>
  <si>
    <t>岩見沢地区消防事務組合消防本部</t>
  </si>
  <si>
    <t>岩見沢市</t>
  </si>
  <si>
    <t>2022.12.22</t>
  </si>
  <si>
    <t>2022.11.30</t>
  </si>
  <si>
    <t>稚内地区消防事務組合消防本部</t>
  </si>
  <si>
    <t>稚内市</t>
  </si>
  <si>
    <t>2022.5.25</t>
  </si>
  <si>
    <t>2021.9.18</t>
  </si>
  <si>
    <t>2021.12.19</t>
  </si>
  <si>
    <t>2021.11.20</t>
  </si>
  <si>
    <t>2021.11.30</t>
  </si>
  <si>
    <t>2021.12.21</t>
  </si>
  <si>
    <t>2022.6.17</t>
  </si>
  <si>
    <t>2021.9.10</t>
  </si>
  <si>
    <t>2021.12.10</t>
  </si>
  <si>
    <t>石巻地区広域行政事務組合消防本部</t>
  </si>
  <si>
    <t>石巻市</t>
  </si>
  <si>
    <t>2022.5.22</t>
  </si>
  <si>
    <t>2022.8.31</t>
  </si>
  <si>
    <t>2022.2.28</t>
  </si>
  <si>
    <t>2022.5.28</t>
  </si>
  <si>
    <t>2022.4.28</t>
  </si>
  <si>
    <t>天童市消防本部</t>
  </si>
  <si>
    <t>天童市</t>
  </si>
  <si>
    <t>2021.12.20</t>
  </si>
  <si>
    <t>2021.4.6</t>
  </si>
  <si>
    <t>2021.10.18</t>
  </si>
  <si>
    <t>.0.0</t>
  </si>
  <si>
    <t>2021.7.1</t>
  </si>
  <si>
    <t>2021.10.21</t>
  </si>
  <si>
    <t>2021.11.4</t>
  </si>
  <si>
    <t>2021.10.5</t>
  </si>
  <si>
    <t>2022.2.4</t>
  </si>
  <si>
    <t>2021.12.3</t>
  </si>
  <si>
    <t>2021.4.23</t>
  </si>
  <si>
    <t>2021.4.16</t>
  </si>
  <si>
    <t>2021.4.28</t>
  </si>
  <si>
    <t>2021.7.15</t>
  </si>
  <si>
    <t>2021.11.9</t>
  </si>
  <si>
    <t>2022.1.14</t>
  </si>
  <si>
    <t>2022.2.14</t>
  </si>
  <si>
    <t>2022.11.14</t>
  </si>
  <si>
    <t>足利市消防本部</t>
  </si>
  <si>
    <t>足利市</t>
  </si>
  <si>
    <t>2022.3.30</t>
  </si>
  <si>
    <t>2022.6.30</t>
  </si>
  <si>
    <t>小山市消防本部</t>
  </si>
  <si>
    <t>小山市</t>
  </si>
  <si>
    <t>2022.3.16</t>
  </si>
  <si>
    <t>2021.5.21</t>
  </si>
  <si>
    <t>2021.9.19</t>
  </si>
  <si>
    <t>2022.6.19</t>
  </si>
  <si>
    <t>2022.3.23</t>
  </si>
  <si>
    <t>2022.6.23</t>
  </si>
  <si>
    <t>2021.12.22</t>
  </si>
  <si>
    <t>2021.12.24</t>
  </si>
  <si>
    <t>2021.12.27</t>
  </si>
  <si>
    <t>2021.12.28</t>
  </si>
  <si>
    <t>川口市消防局</t>
  </si>
  <si>
    <t>川口市</t>
  </si>
  <si>
    <t>2021.7.28</t>
  </si>
  <si>
    <t>2021.10.28</t>
  </si>
  <si>
    <t>2021.12.14</t>
  </si>
  <si>
    <t>埼玉県南西部消防局</t>
  </si>
  <si>
    <t>志木市</t>
  </si>
  <si>
    <t>2021.11.25</t>
  </si>
  <si>
    <t>児玉郡市広域消防本部</t>
  </si>
  <si>
    <t>本庄市</t>
  </si>
  <si>
    <t>2022.4.29</t>
  </si>
  <si>
    <t>2021.12.23</t>
  </si>
  <si>
    <t>2022.1.12</t>
  </si>
  <si>
    <t>2022.1.17</t>
  </si>
  <si>
    <t>2022.1.26</t>
  </si>
  <si>
    <t>鶴ヶ島市</t>
  </si>
  <si>
    <t>2021.7.27</t>
  </si>
  <si>
    <t>2021.8.3</t>
  </si>
  <si>
    <t>埼玉西部消防局</t>
  </si>
  <si>
    <t>狭山市</t>
  </si>
  <si>
    <t>2017.12.7</t>
  </si>
  <si>
    <t>2018.9.5</t>
  </si>
  <si>
    <t>2022.9.7</t>
  </si>
  <si>
    <t>2021.6.16</t>
  </si>
  <si>
    <t>2021.7.30</t>
  </si>
  <si>
    <t>2021.7.7</t>
  </si>
  <si>
    <t>2021.11.7</t>
  </si>
  <si>
    <t>2021.11.1</t>
  </si>
  <si>
    <t>2022.3.1</t>
  </si>
  <si>
    <t>2021.10.4</t>
  </si>
  <si>
    <t>2021.10.7</t>
  </si>
  <si>
    <t>2022.1.7</t>
  </si>
  <si>
    <t>2021.12.7</t>
  </si>
  <si>
    <t>2022.1.27</t>
  </si>
  <si>
    <t>2022.1.31</t>
  </si>
  <si>
    <t>2022.3.3</t>
  </si>
  <si>
    <t>2022.3.28</t>
  </si>
  <si>
    <t>2022.6.28</t>
  </si>
  <si>
    <t>2022.1.11</t>
  </si>
  <si>
    <t>2022.1.13</t>
  </si>
  <si>
    <t>2021.6.18</t>
  </si>
  <si>
    <t>佐倉市八街市酒々井町消防組合消防本部</t>
  </si>
  <si>
    <t>佐倉市</t>
  </si>
  <si>
    <t>2022.7.17</t>
  </si>
  <si>
    <t>八街市</t>
  </si>
  <si>
    <t>2022.4.30</t>
  </si>
  <si>
    <t>2021.4.11</t>
  </si>
  <si>
    <t>2021.4.19</t>
  </si>
  <si>
    <t>2021.4.22</t>
  </si>
  <si>
    <t>2021.4.24</t>
  </si>
  <si>
    <t>2021.5.14</t>
  </si>
  <si>
    <t>2021.5.23</t>
  </si>
  <si>
    <t>2021.5.25</t>
  </si>
  <si>
    <t>2021.5.29</t>
  </si>
  <si>
    <t>2021.6.9</t>
  </si>
  <si>
    <t>2021.6.14</t>
  </si>
  <si>
    <t>2021.6.17</t>
  </si>
  <si>
    <t>2021.6.24</t>
  </si>
  <si>
    <t>2021.7.9</t>
  </si>
  <si>
    <t>2021.7.11</t>
  </si>
  <si>
    <t>2021.8.1</t>
  </si>
  <si>
    <t>2021.8.5</t>
  </si>
  <si>
    <t>2021.8.14</t>
  </si>
  <si>
    <t>2021.8.27</t>
  </si>
  <si>
    <t>2021.9.1</t>
  </si>
  <si>
    <t>2021.9.11</t>
  </si>
  <si>
    <t>2021.9.15</t>
  </si>
  <si>
    <t>2021.9.17</t>
  </si>
  <si>
    <t>2021.9.20</t>
  </si>
  <si>
    <t>2021.9.25</t>
  </si>
  <si>
    <t>2021.9.27</t>
  </si>
  <si>
    <t>2021.9.30</t>
  </si>
  <si>
    <t>2021.10.12</t>
  </si>
  <si>
    <t>2021.10.13</t>
  </si>
  <si>
    <t>2021.10.20</t>
  </si>
  <si>
    <t>2021.10.23</t>
  </si>
  <si>
    <t>2021.10.26</t>
  </si>
  <si>
    <t>2021.11.3</t>
  </si>
  <si>
    <t>2021.11.11</t>
  </si>
  <si>
    <t>2021.11.17</t>
  </si>
  <si>
    <t>2021.11.18</t>
  </si>
  <si>
    <t>2021.11.29</t>
  </si>
  <si>
    <t>2021.12.2</t>
  </si>
  <si>
    <t>2021.12.29</t>
  </si>
  <si>
    <t>2022.1.4</t>
  </si>
  <si>
    <t>2022.1.5</t>
  </si>
  <si>
    <t>2022.1.6</t>
  </si>
  <si>
    <t>2022.1.9</t>
  </si>
  <si>
    <t>2022.2.22</t>
  </si>
  <si>
    <t>2022.1.24</t>
  </si>
  <si>
    <t>清瀬市</t>
  </si>
  <si>
    <t>2021.4.2</t>
  </si>
  <si>
    <t>2021.11.15</t>
  </si>
  <si>
    <t>2021.11.26</t>
  </si>
  <si>
    <t>2021.12.15</t>
  </si>
  <si>
    <t>2021.12.25</t>
  </si>
  <si>
    <t>2022.2.1</t>
  </si>
  <si>
    <t>2022.5.18</t>
  </si>
  <si>
    <t>2021.5.28</t>
  </si>
  <si>
    <t>2021.11.27</t>
  </si>
  <si>
    <t>富山県</t>
  </si>
  <si>
    <t>高岡市消防本部</t>
  </si>
  <si>
    <t>高岡市</t>
  </si>
  <si>
    <t>2021.7.5</t>
  </si>
  <si>
    <t>白山野々市広域消防本部</t>
  </si>
  <si>
    <t>白山市</t>
  </si>
  <si>
    <t>2021.10.31</t>
  </si>
  <si>
    <t>大月市消防本部</t>
  </si>
  <si>
    <t>大月市</t>
  </si>
  <si>
    <t>東山梨消防本部</t>
  </si>
  <si>
    <t>甲州市</t>
  </si>
  <si>
    <t>2022.3.25</t>
  </si>
  <si>
    <t>2022.6.25</t>
  </si>
  <si>
    <t>甲斐市</t>
  </si>
  <si>
    <t>2022.2.12</t>
  </si>
  <si>
    <t>2022.10.1</t>
  </si>
  <si>
    <t>2021.9.22</t>
  </si>
  <si>
    <t>2021.11.16</t>
  </si>
  <si>
    <t>2017.4.18</t>
  </si>
  <si>
    <t>2017.4.24</t>
  </si>
  <si>
    <t>信濃町</t>
  </si>
  <si>
    <t>2017.11.2</t>
  </si>
  <si>
    <t>2017.12.9</t>
  </si>
  <si>
    <t>2018.4.21</t>
  </si>
  <si>
    <t>松本広域消防局</t>
  </si>
  <si>
    <t>松本市</t>
  </si>
  <si>
    <t>2021.11.23</t>
  </si>
  <si>
    <t>山形村</t>
  </si>
  <si>
    <t>中野市</t>
  </si>
  <si>
    <t>2018.4.4</t>
  </si>
  <si>
    <t>2018.3.30</t>
  </si>
  <si>
    <t>2022.6.22</t>
  </si>
  <si>
    <t>2022.6.29</t>
  </si>
  <si>
    <t>2022.3.22</t>
  </si>
  <si>
    <t>2022.7.19</t>
  </si>
  <si>
    <t>2022.3.2</t>
  </si>
  <si>
    <t>2022.6.27</t>
  </si>
  <si>
    <t>2022.1.20</t>
  </si>
  <si>
    <t>2021.6.29</t>
  </si>
  <si>
    <t>2019.8.8</t>
  </si>
  <si>
    <t>2021.7.12</t>
  </si>
  <si>
    <t>2022.4.3</t>
  </si>
  <si>
    <t>御嵩町</t>
  </si>
  <si>
    <t>2021.9.29</t>
  </si>
  <si>
    <t>2022.5.16</t>
  </si>
  <si>
    <t>2022.1.21</t>
  </si>
  <si>
    <t>2022.6.14</t>
  </si>
  <si>
    <t>豊川市消防本部</t>
  </si>
  <si>
    <t>豊川市</t>
  </si>
  <si>
    <t>2022.2.19</t>
  </si>
  <si>
    <t>四日市市消防本部</t>
  </si>
  <si>
    <t>四日市市</t>
  </si>
  <si>
    <t>鈴鹿市消防本部</t>
  </si>
  <si>
    <t>鈴鹿市</t>
  </si>
  <si>
    <t>2022.2.18</t>
  </si>
  <si>
    <t>2022.5.19</t>
  </si>
  <si>
    <t>2021.11.8</t>
  </si>
  <si>
    <t>2021.12.17</t>
  </si>
  <si>
    <t>2022.4.5</t>
  </si>
  <si>
    <t>2022.6.7</t>
  </si>
  <si>
    <t>2022.10.11</t>
  </si>
  <si>
    <t>甲賀広域行政組合消防本部</t>
  </si>
  <si>
    <t>甲賀市</t>
  </si>
  <si>
    <t>2021.6.15</t>
  </si>
  <si>
    <t>2021.11.22</t>
  </si>
  <si>
    <t>2021.10.14</t>
  </si>
  <si>
    <t>2022.7.29</t>
  </si>
  <si>
    <t>2022.1.28</t>
  </si>
  <si>
    <t>2022.7.11</t>
  </si>
  <si>
    <t>乙訓消防組合消防本部</t>
  </si>
  <si>
    <t>長岡京市</t>
  </si>
  <si>
    <t>2021.11.21</t>
  </si>
  <si>
    <t>東大阪市消防局</t>
  </si>
  <si>
    <t>東大阪市</t>
  </si>
  <si>
    <t>2022.4.27</t>
  </si>
  <si>
    <t>2022.7.18</t>
  </si>
  <si>
    <t>2022.1.8</t>
  </si>
  <si>
    <t>2022.6.18</t>
  </si>
  <si>
    <t>2022.3.8</t>
  </si>
  <si>
    <t>2022.6.8</t>
  </si>
  <si>
    <t>2022.4.18</t>
  </si>
  <si>
    <t>2022.3.4</t>
  </si>
  <si>
    <t>2022.6.15</t>
  </si>
  <si>
    <t>2022.5.12</t>
  </si>
  <si>
    <t>2022.7.3</t>
  </si>
  <si>
    <t>2021.12.18</t>
  </si>
  <si>
    <t>2022.6.16</t>
  </si>
  <si>
    <t>2022.4.21</t>
  </si>
  <si>
    <t>2021.8.15</t>
  </si>
  <si>
    <t>2021.7.6</t>
  </si>
  <si>
    <t>2021.12.9</t>
  </si>
  <si>
    <t>2021.9.23</t>
  </si>
  <si>
    <t>2021.10.29</t>
  </si>
  <si>
    <t>美馬市消防本部</t>
  </si>
  <si>
    <t>美馬市</t>
  </si>
  <si>
    <t>仲多度南部消防組合消防本部</t>
  </si>
  <si>
    <t>まんのう町</t>
  </si>
  <si>
    <t>2022.12.31</t>
  </si>
  <si>
    <t>2022.7.8</t>
  </si>
  <si>
    <t>2021.7.18</t>
  </si>
  <si>
    <t>2021.11.10</t>
  </si>
  <si>
    <t>筑紫野太宰府消防組合消防本部</t>
  </si>
  <si>
    <t>太宰府市</t>
  </si>
  <si>
    <t>甘木・朝倉消防本部</t>
  </si>
  <si>
    <t>朝倉市</t>
  </si>
  <si>
    <t>2022.5.7</t>
  </si>
  <si>
    <t>2019.1.10</t>
  </si>
  <si>
    <t>5（改修）</t>
    <rPh sb="2" eb="4">
      <t>カイシュウ</t>
    </rPh>
    <phoneticPr fontId="4"/>
  </si>
  <si>
    <t>5（移転）</t>
    <rPh sb="2" eb="4">
      <t>イテン</t>
    </rPh>
    <phoneticPr fontId="4"/>
  </si>
  <si>
    <t>5（除去）</t>
    <rPh sb="2" eb="4">
      <t>ジョキョ</t>
    </rPh>
    <phoneticPr fontId="4"/>
  </si>
  <si>
    <t>5（停止）</t>
    <rPh sb="2" eb="4">
      <t>テイシ</t>
    </rPh>
    <phoneticPr fontId="4"/>
  </si>
  <si>
    <t>5（中止）</t>
    <rPh sb="2" eb="4">
      <t>チュウシ</t>
    </rPh>
    <phoneticPr fontId="4"/>
  </si>
  <si>
    <t>5（その他）</t>
    <rPh sb="4" eb="5">
      <t>タ</t>
    </rPh>
    <phoneticPr fontId="4"/>
  </si>
  <si>
    <t>5の2（禁止）</t>
    <rPh sb="4" eb="6">
      <t>キンシ</t>
    </rPh>
    <phoneticPr fontId="4"/>
  </si>
  <si>
    <t>5の2（停止）</t>
    <rPh sb="4" eb="6">
      <t>テイシ</t>
    </rPh>
    <phoneticPr fontId="4"/>
  </si>
  <si>
    <t>5の2（制限）</t>
    <rPh sb="4" eb="6">
      <t>セイゲン</t>
    </rPh>
    <phoneticPr fontId="4"/>
  </si>
  <si>
    <t>5の3（１号）</t>
    <rPh sb="5" eb="6">
      <t>ゴウ</t>
    </rPh>
    <phoneticPr fontId="4"/>
  </si>
  <si>
    <t>5の3（2号）</t>
    <rPh sb="5" eb="6">
      <t>ゴウ</t>
    </rPh>
    <phoneticPr fontId="4"/>
  </si>
  <si>
    <t>5の3（3号）</t>
    <rPh sb="5" eb="6">
      <t>ゴウ</t>
    </rPh>
    <phoneticPr fontId="4"/>
  </si>
  <si>
    <t>5の3（４号）</t>
    <rPh sb="5" eb="6">
      <t>ゴウ</t>
    </rPh>
    <phoneticPr fontId="4"/>
  </si>
  <si>
    <t>5の3（２項）</t>
    <rPh sb="5" eb="6">
      <t>コウ</t>
    </rPh>
    <phoneticPr fontId="4"/>
  </si>
  <si>
    <t>2022-10-25</t>
  </si>
  <si>
    <r>
      <t>資料1-1-63</t>
    </r>
    <r>
      <rPr>
        <b/>
        <sz val="12"/>
        <color indexed="8"/>
        <rFont val="ＭＳ 明朝"/>
        <family val="1"/>
        <charset val="128"/>
      </rPr>
      <t>　消防用設備等に関する措置命令等(消防法第17条の４)の状況</t>
    </r>
    <rPh sb="0" eb="2">
      <t>シリョウ</t>
    </rPh>
    <rPh sb="9" eb="11">
      <t>ショウボウ</t>
    </rPh>
    <rPh sb="11" eb="12">
      <t>ヨウ</t>
    </rPh>
    <rPh sb="12" eb="14">
      <t>セツビ</t>
    </rPh>
    <rPh sb="14" eb="15">
      <t>トウ</t>
    </rPh>
    <rPh sb="16" eb="17">
      <t>ニカン</t>
    </rPh>
    <rPh sb="19" eb="21">
      <t>ソチ</t>
    </rPh>
    <rPh sb="21" eb="23">
      <t>メイレイ</t>
    </rPh>
    <rPh sb="23" eb="24">
      <t>トウ</t>
    </rPh>
    <rPh sb="25" eb="28">
      <t>ショウボウホウ</t>
    </rPh>
    <rPh sb="28" eb="29">
      <t>ダイ</t>
    </rPh>
    <rPh sb="31" eb="32">
      <t>ジョウ</t>
    </rPh>
    <rPh sb="36" eb="38">
      <t>ジョウキョウ</t>
    </rPh>
    <phoneticPr fontId="4"/>
  </si>
  <si>
    <r>
      <t>（令和３</t>
    </r>
    <r>
      <rPr>
        <sz val="11"/>
        <color indexed="8"/>
        <rFont val="ＭＳ 明朝"/>
        <family val="1"/>
        <charset val="128"/>
      </rPr>
      <t xml:space="preserve">年度) </t>
    </r>
    <rPh sb="1" eb="3">
      <t>レイワ</t>
    </rPh>
    <rPh sb="4" eb="6">
      <t>ネンド</t>
    </rPh>
    <rPh sb="5" eb="6">
      <t>ド</t>
    </rPh>
    <rPh sb="6" eb="8">
      <t>ヘイネンド</t>
    </rPh>
    <phoneticPr fontId="4"/>
  </si>
  <si>
    <t>スプリンクラー設備</t>
    <rPh sb="7" eb="9">
      <t>セツビ</t>
    </rPh>
    <phoneticPr fontId="4"/>
  </si>
  <si>
    <t>水噴霧消火設備</t>
    <rPh sb="0" eb="1">
      <t>ミズ</t>
    </rPh>
    <rPh sb="1" eb="3">
      <t>フンム</t>
    </rPh>
    <rPh sb="3" eb="5">
      <t>ショウカ</t>
    </rPh>
    <rPh sb="5" eb="7">
      <t>セツビ</t>
    </rPh>
    <phoneticPr fontId="4"/>
  </si>
  <si>
    <t>泡消火設備</t>
    <rPh sb="0" eb="1">
      <t>アワ</t>
    </rPh>
    <rPh sb="1" eb="3">
      <t>ショウカ</t>
    </rPh>
    <rPh sb="3" eb="5">
      <t>セツビ</t>
    </rPh>
    <phoneticPr fontId="4"/>
  </si>
  <si>
    <t>不活性ガス消火設備</t>
    <rPh sb="0" eb="3">
      <t>フカッセイ</t>
    </rPh>
    <rPh sb="5" eb="7">
      <t>ショウカ</t>
    </rPh>
    <rPh sb="7" eb="9">
      <t>セツビ</t>
    </rPh>
    <phoneticPr fontId="4"/>
  </si>
  <si>
    <t>ハロゲン化物消火設備</t>
    <rPh sb="4" eb="5">
      <t>カ</t>
    </rPh>
    <rPh sb="5" eb="6">
      <t>ブツ</t>
    </rPh>
    <rPh sb="6" eb="8">
      <t>ショウカ</t>
    </rPh>
    <rPh sb="8" eb="10">
      <t>セツビ</t>
    </rPh>
    <phoneticPr fontId="4"/>
  </si>
  <si>
    <t>粉末消火設備</t>
    <rPh sb="0" eb="2">
      <t>フンマツ</t>
    </rPh>
    <rPh sb="2" eb="4">
      <t>ショウカ</t>
    </rPh>
    <rPh sb="4" eb="6">
      <t>セツビ</t>
    </rPh>
    <phoneticPr fontId="4"/>
  </si>
  <si>
    <t>屋外消火栓設備</t>
    <rPh sb="0" eb="2">
      <t>オクガイ</t>
    </rPh>
    <rPh sb="2" eb="5">
      <t>ショウカセン</t>
    </rPh>
    <rPh sb="5" eb="7">
      <t>セツビ</t>
    </rPh>
    <phoneticPr fontId="4"/>
  </si>
  <si>
    <t>動力消防ポンプ設備</t>
    <rPh sb="0" eb="2">
      <t>ドウリョク</t>
    </rPh>
    <rPh sb="2" eb="4">
      <t>ショウボウ</t>
    </rPh>
    <rPh sb="7" eb="9">
      <t>セツビ</t>
    </rPh>
    <phoneticPr fontId="4"/>
  </si>
  <si>
    <t>ガス漏れ火災警報設備</t>
    <rPh sb="2" eb="3">
      <t>モ</t>
    </rPh>
    <rPh sb="4" eb="6">
      <t>カサイ</t>
    </rPh>
    <rPh sb="6" eb="8">
      <t>ケイホウ</t>
    </rPh>
    <rPh sb="8" eb="10">
      <t>セツビ</t>
    </rPh>
    <phoneticPr fontId="4"/>
  </si>
  <si>
    <t>消火活動上必要な施設</t>
    <rPh sb="0" eb="2">
      <t>ショウカ</t>
    </rPh>
    <rPh sb="2" eb="4">
      <t>カツドウ</t>
    </rPh>
    <rPh sb="4" eb="5">
      <t>ジョウ</t>
    </rPh>
    <rPh sb="5" eb="7">
      <t>ヒツヨウ</t>
    </rPh>
    <rPh sb="8" eb="10">
      <t>シセツ</t>
    </rPh>
    <phoneticPr fontId="4"/>
  </si>
  <si>
    <r>
      <t xml:space="preserve"> 　　　 ２　「是正件数」は、令和３</t>
    </r>
    <r>
      <rPr>
        <sz val="10"/>
        <color indexed="8"/>
        <rFont val="ＭＳ 明朝"/>
        <family val="1"/>
        <charset val="128"/>
      </rPr>
      <t>年４月１日から令和４年３月31日までに発せられた命令に基づき、令和４年３月31日までに是正された件数（令和４年３月31日現在、計画書を提出し、是正措置を実施中のものを
　　　　　  含む。)である。</t>
    </r>
    <rPh sb="15" eb="17">
      <t>レイワ</t>
    </rPh>
    <rPh sb="25" eb="27">
      <t>レイワ</t>
    </rPh>
    <rPh sb="49" eb="51">
      <t>レイワ</t>
    </rPh>
    <rPh sb="69" eb="71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</si>
</sst>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\(0\)"/>
    <numFmt numFmtId="177" formatCode="0;\-0;;@"/>
    <numFmt numFmtId="178" formatCode="0_);[Red]\(0\)"/>
  </numFmts>
  <fonts count="25"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Arial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Arial"/>
      <family val="2"/>
    </font>
    <font>
      <b/>
      <sz val="18"/>
      <name val="ＭＳ ゴシック"/>
      <family val="3"/>
      <charset val="128"/>
    </font>
    <font>
      <sz val="11"/>
      <name val="ＭＳ ゴシック"/>
      <family val="3"/>
    </font>
    <font>
      <sz val="1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明朝"/>
      <family val="1"/>
      <charset val="128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rgb="FFFF0000"/>
      </bottom>
      <diagonal/>
    </border>
    <border>
      <left style="thin">
        <color indexed="64"/>
      </left>
      <right style="thin">
        <color indexed="64"/>
      </right>
      <top style="dashed">
        <color rgb="FFFF0000"/>
      </top>
      <bottom style="dashed">
        <color rgb="FFFF0000"/>
      </bottom>
      <diagonal/>
    </border>
    <border>
      <left style="thin">
        <color indexed="64"/>
      </left>
      <right style="thin">
        <color indexed="64"/>
      </right>
      <top style="dashed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rgb="FFFF0000"/>
      </bottom>
      <diagonal/>
    </border>
    <border>
      <left style="thin">
        <color indexed="64"/>
      </left>
      <right style="thin">
        <color indexed="64"/>
      </right>
      <top style="dashed">
        <color rgb="FFFF0000"/>
      </top>
      <bottom/>
      <diagonal/>
    </border>
    <border>
      <left style="thin">
        <color indexed="64"/>
      </left>
      <right/>
      <top style="thin">
        <color indexed="64"/>
      </top>
      <bottom style="dashed">
        <color rgb="FFFF0000"/>
      </bottom>
      <diagonal/>
    </border>
    <border>
      <left style="thin">
        <color indexed="64"/>
      </left>
      <right/>
      <top style="dashed">
        <color rgb="FFFF0000"/>
      </top>
      <bottom style="thin">
        <color indexed="64"/>
      </bottom>
      <diagonal/>
    </border>
    <border>
      <left style="thin">
        <color indexed="64"/>
      </left>
      <right/>
      <top/>
      <bottom style="dashed">
        <color rgb="FFFF0000"/>
      </bottom>
      <diagonal/>
    </border>
    <border>
      <left style="thin">
        <color indexed="64"/>
      </left>
      <right/>
      <top style="dashed">
        <color rgb="FFFF0000"/>
      </top>
      <bottom/>
      <diagonal/>
    </border>
  </borders>
  <cellStyleXfs count="4">
    <xf numFmtId="0" fontId="0" fillId="0" borderId="0"/>
    <xf numFmtId="0" fontId="3" fillId="0" borderId="0"/>
    <xf numFmtId="0" fontId="5" fillId="0" borderId="0"/>
    <xf numFmtId="0" fontId="5" fillId="0" borderId="0"/>
  </cellStyleXfs>
  <cellXfs count="163">
    <xf numFmtId="0" fontId="0" fillId="0" borderId="0" xfId="0"/>
    <xf numFmtId="3" fontId="1" fillId="0" borderId="5" xfId="1" applyNumberFormat="1" applyFont="1" applyBorder="1" applyAlignment="1">
      <alignment horizontal="right"/>
    </xf>
    <xf numFmtId="0" fontId="1" fillId="2" borderId="5" xfId="1" applyNumberFormat="1" applyFont="1" applyFill="1" applyBorder="1" applyAlignment="1">
      <alignment horizontal="right"/>
    </xf>
    <xf numFmtId="0" fontId="6" fillId="0" borderId="3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justify" vertical="center" wrapText="1"/>
    </xf>
    <xf numFmtId="176" fontId="6" fillId="0" borderId="7" xfId="3" applyNumberFormat="1" applyFont="1" applyBorder="1" applyAlignment="1">
      <alignment horizontal="justify" vertical="center" wrapText="1"/>
    </xf>
    <xf numFmtId="0" fontId="6" fillId="7" borderId="7" xfId="3" applyFont="1" applyFill="1" applyBorder="1" applyAlignment="1">
      <alignment horizontal="justify" vertical="center" wrapText="1"/>
    </xf>
    <xf numFmtId="0" fontId="6" fillId="8" borderId="7" xfId="3" applyFont="1" applyFill="1" applyBorder="1" applyAlignment="1">
      <alignment horizontal="justify" vertical="center" wrapText="1"/>
    </xf>
    <xf numFmtId="0" fontId="1" fillId="0" borderId="5" xfId="1" applyFont="1" applyBorder="1" applyAlignment="1">
      <alignment horizontal="right"/>
    </xf>
    <xf numFmtId="0" fontId="1" fillId="2" borderId="5" xfId="1" applyFont="1" applyFill="1" applyBorder="1" applyAlignment="1">
      <alignment horizontal="right"/>
    </xf>
    <xf numFmtId="3" fontId="1" fillId="7" borderId="5" xfId="1" applyNumberFormat="1" applyFont="1" applyFill="1" applyBorder="1" applyAlignment="1">
      <alignment horizontal="right"/>
    </xf>
    <xf numFmtId="0" fontId="1" fillId="0" borderId="5" xfId="1" applyNumberFormat="1" applyFont="1" applyBorder="1" applyAlignment="1">
      <alignment horizontal="right"/>
    </xf>
    <xf numFmtId="0" fontId="1" fillId="7" borderId="5" xfId="1" applyFont="1" applyFill="1" applyBorder="1" applyAlignment="1">
      <alignment horizontal="center" vertical="top"/>
    </xf>
    <xf numFmtId="14" fontId="1" fillId="2" borderId="5" xfId="1" applyNumberFormat="1" applyFont="1" applyFill="1" applyBorder="1" applyAlignment="1">
      <alignment horizontal="right"/>
    </xf>
    <xf numFmtId="0" fontId="1" fillId="9" borderId="5" xfId="1" applyNumberFormat="1" applyFont="1" applyFill="1" applyBorder="1" applyAlignment="1">
      <alignment horizontal="right"/>
    </xf>
    <xf numFmtId="0" fontId="11" fillId="10" borderId="3" xfId="1" applyFont="1" applyFill="1" applyBorder="1" applyAlignment="1">
      <alignment vertical="center"/>
    </xf>
    <xf numFmtId="3" fontId="1" fillId="0" borderId="5" xfId="1" applyNumberFormat="1" applyFont="1" applyFill="1" applyBorder="1" applyAlignment="1">
      <alignment horizontal="right"/>
    </xf>
    <xf numFmtId="0" fontId="1" fillId="0" borderId="5" xfId="1" applyNumberFormat="1" applyFont="1" applyFill="1" applyBorder="1" applyAlignment="1">
      <alignment horizontal="right"/>
    </xf>
    <xf numFmtId="14" fontId="15" fillId="2" borderId="5" xfId="1" applyNumberFormat="1" applyFont="1" applyFill="1" applyBorder="1" applyAlignment="1">
      <alignment horizontal="right"/>
    </xf>
    <xf numFmtId="3" fontId="15" fillId="0" borderId="5" xfId="1" applyNumberFormat="1" applyFont="1" applyFill="1" applyBorder="1" applyAlignment="1">
      <alignment horizontal="right"/>
    </xf>
    <xf numFmtId="0" fontId="6" fillId="0" borderId="0" xfId="1" applyFont="1"/>
    <xf numFmtId="0" fontId="14" fillId="2" borderId="5" xfId="1" applyFont="1" applyFill="1" applyBorder="1" applyAlignment="1">
      <alignment horizontal="center" wrapText="1"/>
    </xf>
    <xf numFmtId="178" fontId="1" fillId="2" borderId="5" xfId="1" applyNumberFormat="1" applyFont="1" applyFill="1" applyBorder="1" applyAlignment="1">
      <alignment horizontal="right"/>
    </xf>
    <xf numFmtId="0" fontId="11" fillId="0" borderId="0" xfId="1" applyFont="1"/>
    <xf numFmtId="0" fontId="7" fillId="0" borderId="0" xfId="1" applyFont="1"/>
    <xf numFmtId="0" fontId="6" fillId="0" borderId="0" xfId="1" applyFont="1" applyAlignment="1">
      <alignment horizontal="left"/>
    </xf>
    <xf numFmtId="0" fontId="6" fillId="0" borderId="10" xfId="1" applyFont="1" applyBorder="1"/>
    <xf numFmtId="0" fontId="6" fillId="0" borderId="11" xfId="1" applyFont="1" applyBorder="1" applyAlignment="1">
      <alignment horizontal="center"/>
    </xf>
    <xf numFmtId="0" fontId="11" fillId="10" borderId="3" xfId="1" applyFont="1" applyFill="1" applyBorder="1" applyAlignment="1">
      <alignment horizontal="center"/>
    </xf>
    <xf numFmtId="0" fontId="6" fillId="0" borderId="2" xfId="1" applyFont="1" applyBorder="1"/>
    <xf numFmtId="0" fontId="6" fillId="0" borderId="12" xfId="1" applyFont="1" applyBorder="1" applyAlignment="1">
      <alignment horizontal="center"/>
    </xf>
    <xf numFmtId="0" fontId="6" fillId="4" borderId="3" xfId="1" applyFont="1" applyFill="1" applyBorder="1" applyAlignment="1">
      <alignment horizontal="left"/>
    </xf>
    <xf numFmtId="0" fontId="6" fillId="4" borderId="3" xfId="1" applyFont="1" applyFill="1" applyBorder="1"/>
    <xf numFmtId="0" fontId="6" fillId="5" borderId="3" xfId="1" applyFont="1" applyFill="1" applyBorder="1"/>
    <xf numFmtId="0" fontId="6" fillId="5" borderId="3" xfId="1" applyFont="1" applyFill="1" applyBorder="1" applyAlignment="1">
      <alignment horizontal="center"/>
    </xf>
    <xf numFmtId="0" fontId="6" fillId="0" borderId="3" xfId="1" applyFont="1" applyBorder="1"/>
    <xf numFmtId="0" fontId="6" fillId="0" borderId="1" xfId="1" applyFont="1" applyBorder="1"/>
    <xf numFmtId="0" fontId="6" fillId="0" borderId="13" xfId="1" applyFont="1" applyBorder="1" applyAlignment="1">
      <alignment horizontal="center"/>
    </xf>
    <xf numFmtId="0" fontId="11" fillId="0" borderId="6" xfId="1" applyNumberFormat="1" applyFont="1" applyBorder="1"/>
    <xf numFmtId="0" fontId="11" fillId="2" borderId="7" xfId="1" applyFont="1" applyFill="1" applyBorder="1"/>
    <xf numFmtId="0" fontId="11" fillId="10" borderId="3" xfId="1" applyNumberFormat="1" applyFont="1" applyFill="1" applyBorder="1"/>
    <xf numFmtId="0" fontId="6" fillId="5" borderId="3" xfId="1" applyFont="1" applyFill="1" applyBorder="1" applyAlignment="1">
      <alignment horizontal="left"/>
    </xf>
    <xf numFmtId="0" fontId="6" fillId="0" borderId="3" xfId="1" applyFont="1" applyBorder="1" applyAlignment="1">
      <alignment horizontal="left"/>
    </xf>
    <xf numFmtId="0" fontId="6" fillId="0" borderId="14" xfId="1" applyFont="1" applyBorder="1"/>
    <xf numFmtId="0" fontId="6" fillId="0" borderId="15" xfId="1" applyFont="1" applyBorder="1" applyAlignment="1">
      <alignment horizontal="center"/>
    </xf>
    <xf numFmtId="0" fontId="11" fillId="0" borderId="0" xfId="1" applyNumberFormat="1" applyFont="1" applyBorder="1"/>
    <xf numFmtId="0" fontId="11" fillId="2" borderId="8" xfId="1" applyFont="1" applyFill="1" applyBorder="1"/>
    <xf numFmtId="0" fontId="11" fillId="0" borderId="9" xfId="1" applyNumberFormat="1" applyFont="1" applyBorder="1"/>
    <xf numFmtId="0" fontId="11" fillId="2" borderId="4" xfId="1" applyFont="1" applyFill="1" applyBorder="1"/>
    <xf numFmtId="0" fontId="6" fillId="3" borderId="14" xfId="1" applyFont="1" applyFill="1" applyBorder="1"/>
    <xf numFmtId="0" fontId="6" fillId="3" borderId="15" xfId="1" applyFont="1" applyFill="1" applyBorder="1" applyAlignment="1">
      <alignment horizontal="center"/>
    </xf>
    <xf numFmtId="0" fontId="11" fillId="3" borderId="0" xfId="1" applyNumberFormat="1" applyFont="1" applyFill="1" applyBorder="1"/>
    <xf numFmtId="0" fontId="6" fillId="2" borderId="1" xfId="1" applyFont="1" applyFill="1" applyBorder="1"/>
    <xf numFmtId="0" fontId="6" fillId="2" borderId="13" xfId="1" applyFont="1" applyFill="1" applyBorder="1" applyAlignment="1">
      <alignment horizontal="center"/>
    </xf>
    <xf numFmtId="0" fontId="11" fillId="2" borderId="6" xfId="1" applyFont="1" applyFill="1" applyBorder="1"/>
    <xf numFmtId="0" fontId="6" fillId="2" borderId="2" xfId="1" applyFont="1" applyFill="1" applyBorder="1"/>
    <xf numFmtId="0" fontId="6" fillId="2" borderId="12" xfId="1" applyFont="1" applyFill="1" applyBorder="1" applyAlignment="1">
      <alignment horizontal="center"/>
    </xf>
    <xf numFmtId="0" fontId="11" fillId="2" borderId="9" xfId="1" applyFont="1" applyFill="1" applyBorder="1"/>
    <xf numFmtId="0" fontId="6" fillId="2" borderId="3" xfId="1" applyFont="1" applyFill="1" applyBorder="1"/>
    <xf numFmtId="0" fontId="6" fillId="0" borderId="0" xfId="1" applyFont="1" applyAlignment="1">
      <alignment horizontal="center"/>
    </xf>
    <xf numFmtId="0" fontId="11" fillId="0" borderId="0" xfId="1" applyFont="1" applyFill="1"/>
    <xf numFmtId="0" fontId="6" fillId="0" borderId="1" xfId="1" applyFont="1" applyBorder="1" applyAlignment="1">
      <alignment horizontal="center"/>
    </xf>
    <xf numFmtId="0" fontId="11" fillId="0" borderId="6" xfId="1" applyFont="1" applyBorder="1"/>
    <xf numFmtId="0" fontId="6" fillId="6" borderId="3" xfId="1" applyFont="1" applyFill="1" applyBorder="1"/>
    <xf numFmtId="0" fontId="11" fillId="3" borderId="0" xfId="1" applyFont="1" applyFill="1" applyBorder="1"/>
    <xf numFmtId="0" fontId="6" fillId="0" borderId="14" xfId="1" applyFont="1" applyBorder="1" applyAlignment="1">
      <alignment horizontal="center"/>
    </xf>
    <xf numFmtId="0" fontId="11" fillId="0" borderId="0" xfId="1" applyFont="1" applyBorder="1"/>
    <xf numFmtId="0" fontId="6" fillId="0" borderId="0" xfId="1" applyFont="1" applyBorder="1" applyAlignment="1">
      <alignment horizontal="left"/>
    </xf>
    <xf numFmtId="0" fontId="6" fillId="0" borderId="0" xfId="1" applyFont="1" applyBorder="1"/>
    <xf numFmtId="0" fontId="6" fillId="2" borderId="7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11" fillId="0" borderId="0" xfId="1" applyFont="1" applyFill="1" applyBorder="1"/>
    <xf numFmtId="0" fontId="6" fillId="3" borderId="2" xfId="1" applyFont="1" applyFill="1" applyBorder="1"/>
    <xf numFmtId="0" fontId="6" fillId="3" borderId="12" xfId="1" applyFont="1" applyFill="1" applyBorder="1" applyAlignment="1">
      <alignment horizontal="center"/>
    </xf>
    <xf numFmtId="0" fontId="11" fillId="3" borderId="9" xfId="1" applyFont="1" applyFill="1" applyBorder="1"/>
    <xf numFmtId="0" fontId="6" fillId="2" borderId="7" xfId="1" applyFont="1" applyFill="1" applyBorder="1"/>
    <xf numFmtId="0" fontId="6" fillId="2" borderId="4" xfId="1" applyFont="1" applyFill="1" applyBorder="1"/>
    <xf numFmtId="0" fontId="6" fillId="0" borderId="0" xfId="1" applyFont="1" applyFill="1"/>
    <xf numFmtId="0" fontId="6" fillId="0" borderId="0" xfId="1" applyFont="1" applyFill="1" applyAlignment="1">
      <alignment horizontal="left"/>
    </xf>
    <xf numFmtId="0" fontId="11" fillId="0" borderId="0" xfId="1" applyNumberFormat="1" applyFont="1"/>
    <xf numFmtId="3" fontId="1" fillId="0" borderId="21" xfId="1" applyNumberFormat="1" applyFont="1" applyBorder="1" applyAlignment="1">
      <alignment horizontal="right"/>
    </xf>
    <xf numFmtId="0" fontId="1" fillId="2" borderId="21" xfId="1" applyNumberFormat="1" applyFont="1" applyFill="1" applyBorder="1" applyAlignment="1">
      <alignment horizontal="right"/>
    </xf>
    <xf numFmtId="3" fontId="1" fillId="7" borderId="21" xfId="1" applyNumberFormat="1" applyFont="1" applyFill="1" applyBorder="1" applyAlignment="1">
      <alignment horizontal="right"/>
    </xf>
    <xf numFmtId="0" fontId="1" fillId="0" borderId="21" xfId="1" applyNumberFormat="1" applyFont="1" applyBorder="1" applyAlignment="1">
      <alignment horizontal="right"/>
    </xf>
    <xf numFmtId="14" fontId="1" fillId="2" borderId="21" xfId="1" applyNumberFormat="1" applyFont="1" applyFill="1" applyBorder="1" applyAlignment="1">
      <alignment horizontal="right"/>
    </xf>
    <xf numFmtId="3" fontId="1" fillId="7" borderId="3" xfId="1" applyNumberFormat="1" applyFont="1" applyFill="1" applyBorder="1" applyAlignment="1">
      <alignment horizontal="right"/>
    </xf>
    <xf numFmtId="0" fontId="11" fillId="0" borderId="3" xfId="1" applyFont="1" applyBorder="1" applyAlignment="1">
      <alignment horizontal="right"/>
    </xf>
    <xf numFmtId="0" fontId="11" fillId="0" borderId="3" xfId="1" applyNumberFormat="1" applyFont="1" applyBorder="1" applyAlignment="1">
      <alignment horizontal="right"/>
    </xf>
    <xf numFmtId="14" fontId="11" fillId="0" borderId="3" xfId="1" applyNumberFormat="1" applyFont="1" applyBorder="1" applyAlignment="1">
      <alignment horizontal="right"/>
    </xf>
    <xf numFmtId="0" fontId="16" fillId="0" borderId="0" xfId="2" applyFont="1" applyAlignment="1"/>
    <xf numFmtId="0" fontId="18" fillId="0" borderId="0" xfId="2" applyFont="1"/>
    <xf numFmtId="0" fontId="19" fillId="0" borderId="0" xfId="2" applyFont="1" applyAlignment="1"/>
    <xf numFmtId="0" fontId="18" fillId="0" borderId="0" xfId="2" applyFont="1" applyAlignment="1"/>
    <xf numFmtId="0" fontId="19" fillId="0" borderId="0" xfId="2" applyFont="1"/>
    <xf numFmtId="0" fontId="20" fillId="0" borderId="0" xfId="2" applyFont="1" applyAlignment="1">
      <alignment horizontal="right"/>
    </xf>
    <xf numFmtId="0" fontId="18" fillId="0" borderId="0" xfId="2" applyFont="1" applyAlignment="1">
      <alignment horizontal="center"/>
    </xf>
    <xf numFmtId="0" fontId="18" fillId="0" borderId="0" xfId="2" applyFont="1" applyFill="1" applyAlignment="1">
      <alignment horizontal="center"/>
    </xf>
    <xf numFmtId="0" fontId="18" fillId="0" borderId="0" xfId="2" applyFont="1" applyFill="1" applyBorder="1" applyAlignment="1">
      <alignment horizontal="center"/>
    </xf>
    <xf numFmtId="0" fontId="18" fillId="0" borderId="0" xfId="2" applyFont="1" applyFill="1" applyAlignment="1">
      <alignment vertical="center"/>
    </xf>
    <xf numFmtId="0" fontId="18" fillId="0" borderId="0" xfId="2" applyFont="1" applyAlignment="1">
      <alignment vertical="center"/>
    </xf>
    <xf numFmtId="0" fontId="23" fillId="0" borderId="0" xfId="2" applyFont="1" applyFill="1" applyBorder="1" applyAlignment="1">
      <alignment horizontal="right" vertical="center"/>
    </xf>
    <xf numFmtId="177" fontId="24" fillId="0" borderId="3" xfId="2" applyNumberFormat="1" applyFont="1" applyFill="1" applyBorder="1" applyAlignment="1">
      <alignment horizontal="right"/>
    </xf>
    <xf numFmtId="0" fontId="18" fillId="11" borderId="14" xfId="2" applyFont="1" applyFill="1" applyBorder="1" applyAlignment="1">
      <alignment horizontal="right" vertical="top" wrapText="1"/>
    </xf>
    <xf numFmtId="0" fontId="18" fillId="11" borderId="0" xfId="2" applyFont="1" applyFill="1" applyBorder="1" applyAlignment="1">
      <alignment vertical="top"/>
    </xf>
    <xf numFmtId="0" fontId="18" fillId="11" borderId="15" xfId="2" applyFont="1" applyFill="1" applyBorder="1" applyAlignment="1">
      <alignment vertical="top"/>
    </xf>
    <xf numFmtId="0" fontId="18" fillId="11" borderId="3" xfId="2" applyFont="1" applyFill="1" applyBorder="1" applyAlignment="1">
      <alignment horizontal="center" vertical="center" wrapText="1"/>
    </xf>
    <xf numFmtId="0" fontId="18" fillId="11" borderId="12" xfId="2" applyFont="1" applyFill="1" applyBorder="1" applyAlignment="1"/>
    <xf numFmtId="0" fontId="18" fillId="11" borderId="3" xfId="2" applyFont="1" applyFill="1" applyBorder="1" applyAlignment="1">
      <alignment horizontal="center" vertical="distributed" textRotation="255" wrapText="1"/>
    </xf>
    <xf numFmtId="177" fontId="24" fillId="12" borderId="3" xfId="2" applyNumberFormat="1" applyFont="1" applyFill="1" applyBorder="1" applyAlignment="1">
      <alignment horizontal="right"/>
    </xf>
    <xf numFmtId="0" fontId="18" fillId="13" borderId="3" xfId="2" applyFont="1" applyFill="1" applyBorder="1" applyAlignment="1">
      <alignment vertical="center"/>
    </xf>
    <xf numFmtId="0" fontId="18" fillId="12" borderId="3" xfId="2" applyFont="1" applyFill="1" applyBorder="1" applyAlignment="1">
      <alignment vertical="center"/>
    </xf>
    <xf numFmtId="0" fontId="18" fillId="11" borderId="7" xfId="2" applyFont="1" applyFill="1" applyBorder="1" applyAlignment="1">
      <alignment vertical="center" wrapText="1"/>
    </xf>
    <xf numFmtId="0" fontId="18" fillId="11" borderId="4" xfId="2" applyFont="1" applyFill="1" applyBorder="1" applyAlignment="1">
      <alignment vertical="center" wrapText="1"/>
    </xf>
    <xf numFmtId="0" fontId="18" fillId="11" borderId="7" xfId="2" applyFont="1" applyFill="1" applyBorder="1" applyAlignment="1">
      <alignment vertical="center" textRotation="255" wrapText="1"/>
    </xf>
    <xf numFmtId="0" fontId="18" fillId="11" borderId="4" xfId="2" applyFont="1" applyFill="1" applyBorder="1" applyAlignment="1">
      <alignment vertical="center" textRotation="255" wrapText="1"/>
    </xf>
    <xf numFmtId="0" fontId="18" fillId="12" borderId="7" xfId="2" applyFont="1" applyFill="1" applyBorder="1" applyAlignment="1">
      <alignment horizontal="center" vertical="center"/>
    </xf>
    <xf numFmtId="0" fontId="18" fillId="12" borderId="1" xfId="2" applyFont="1" applyFill="1" applyBorder="1" applyAlignment="1">
      <alignment horizontal="center" vertical="center"/>
    </xf>
    <xf numFmtId="0" fontId="18" fillId="12" borderId="4" xfId="2" applyFont="1" applyFill="1" applyBorder="1" applyAlignment="1">
      <alignment horizontal="center" vertical="center"/>
    </xf>
    <xf numFmtId="0" fontId="18" fillId="12" borderId="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8" fillId="0" borderId="0" xfId="2" applyFont="1" applyAlignment="1">
      <alignment horizontal="left" vertical="center" wrapText="1"/>
    </xf>
    <xf numFmtId="0" fontId="18" fillId="0" borderId="0" xfId="2" applyFont="1" applyAlignment="1">
      <alignment horizontal="left" vertical="center"/>
    </xf>
    <xf numFmtId="0" fontId="18" fillId="13" borderId="22" xfId="2" applyFont="1" applyFill="1" applyBorder="1" applyAlignment="1">
      <alignment horizontal="center" vertical="center" textRotation="255"/>
    </xf>
    <xf numFmtId="0" fontId="18" fillId="13" borderId="23" xfId="2" applyFont="1" applyFill="1" applyBorder="1" applyAlignment="1">
      <alignment horizontal="center" vertical="center" textRotation="255"/>
    </xf>
    <xf numFmtId="0" fontId="18" fillId="13" borderId="24" xfId="2" applyFont="1" applyFill="1" applyBorder="1" applyAlignment="1">
      <alignment horizontal="center" vertical="center" textRotation="255"/>
    </xf>
    <xf numFmtId="0" fontId="18" fillId="13" borderId="17" xfId="2" applyFont="1" applyFill="1" applyBorder="1" applyAlignment="1">
      <alignment vertical="center"/>
    </xf>
    <xf numFmtId="0" fontId="18" fillId="13" borderId="18" xfId="2" applyFont="1" applyFill="1" applyBorder="1" applyAlignment="1">
      <alignment vertical="center"/>
    </xf>
    <xf numFmtId="0" fontId="18" fillId="13" borderId="17" xfId="2" applyFont="1" applyFill="1" applyBorder="1" applyAlignment="1">
      <alignment vertical="center" wrapText="1"/>
    </xf>
    <xf numFmtId="0" fontId="18" fillId="13" borderId="19" xfId="2" applyFont="1" applyFill="1" applyBorder="1" applyAlignment="1">
      <alignment vertical="center" wrapText="1"/>
    </xf>
    <xf numFmtId="0" fontId="18" fillId="12" borderId="17" xfId="2" applyFont="1" applyFill="1" applyBorder="1" applyAlignment="1">
      <alignment vertical="center"/>
    </xf>
    <xf numFmtId="0" fontId="18" fillId="12" borderId="18" xfId="2" applyFont="1" applyFill="1" applyBorder="1" applyAlignment="1">
      <alignment vertical="center"/>
    </xf>
    <xf numFmtId="0" fontId="18" fillId="13" borderId="27" xfId="2" applyFont="1" applyFill="1" applyBorder="1" applyAlignment="1">
      <alignment vertical="center"/>
    </xf>
    <xf numFmtId="0" fontId="18" fillId="13" borderId="30" xfId="2" applyFont="1" applyFill="1" applyBorder="1" applyAlignment="1">
      <alignment vertical="center"/>
    </xf>
    <xf numFmtId="0" fontId="18" fillId="13" borderId="28" xfId="2" applyFont="1" applyFill="1" applyBorder="1" applyAlignment="1">
      <alignment vertical="center"/>
    </xf>
    <xf numFmtId="0" fontId="18" fillId="13" borderId="29" xfId="2" applyFont="1" applyFill="1" applyBorder="1" applyAlignment="1">
      <alignment vertical="center" wrapText="1"/>
    </xf>
    <xf numFmtId="0" fontId="18" fillId="13" borderId="28" xfId="2" applyFont="1" applyFill="1" applyBorder="1" applyAlignment="1">
      <alignment vertical="center" wrapText="1"/>
    </xf>
    <xf numFmtId="0" fontId="18" fillId="12" borderId="29" xfId="2" applyFont="1" applyFill="1" applyBorder="1" applyAlignment="1">
      <alignment vertical="center"/>
    </xf>
    <xf numFmtId="0" fontId="18" fillId="12" borderId="28" xfId="2" applyFont="1" applyFill="1" applyBorder="1" applyAlignment="1">
      <alignment vertical="center"/>
    </xf>
    <xf numFmtId="0" fontId="18" fillId="13" borderId="18" xfId="2" applyFont="1" applyFill="1" applyBorder="1" applyAlignment="1">
      <alignment vertical="center" wrapText="1"/>
    </xf>
    <xf numFmtId="0" fontId="18" fillId="13" borderId="25" xfId="2" applyFont="1" applyFill="1" applyBorder="1" applyAlignment="1">
      <alignment horizontal="center" vertical="center" textRotation="255"/>
    </xf>
    <xf numFmtId="0" fontId="18" fillId="13" borderId="26" xfId="2" applyFont="1" applyFill="1" applyBorder="1" applyAlignment="1">
      <alignment horizontal="center" vertical="center" textRotation="255"/>
    </xf>
    <xf numFmtId="0" fontId="18" fillId="13" borderId="23" xfId="2" applyFont="1" applyFill="1" applyBorder="1" applyAlignment="1">
      <alignment horizontal="center" vertical="center"/>
    </xf>
    <xf numFmtId="0" fontId="18" fillId="13" borderId="24" xfId="2" applyFont="1" applyFill="1" applyBorder="1" applyAlignment="1">
      <alignment horizontal="center" vertical="center"/>
    </xf>
    <xf numFmtId="0" fontId="18" fillId="11" borderId="3" xfId="2" applyFont="1" applyFill="1" applyBorder="1" applyAlignment="1">
      <alignment horizontal="center" vertical="center" textRotation="255" wrapText="1"/>
    </xf>
    <xf numFmtId="0" fontId="18" fillId="12" borderId="7" xfId="2" applyFont="1" applyFill="1" applyBorder="1" applyAlignment="1">
      <alignment horizontal="center" vertical="center" textRotation="255" wrapText="1"/>
    </xf>
    <xf numFmtId="0" fontId="18" fillId="12" borderId="8" xfId="2" applyFont="1" applyFill="1" applyBorder="1" applyAlignment="1">
      <alignment horizontal="center" vertical="center" textRotation="255" wrapText="1"/>
    </xf>
    <xf numFmtId="0" fontId="18" fillId="12" borderId="4" xfId="2" applyFont="1" applyFill="1" applyBorder="1" applyAlignment="1">
      <alignment horizontal="center" vertical="center" textRotation="255" wrapText="1"/>
    </xf>
    <xf numFmtId="0" fontId="18" fillId="11" borderId="2" xfId="2" applyFont="1" applyFill="1" applyBorder="1" applyAlignment="1">
      <alignment wrapText="1"/>
    </xf>
    <xf numFmtId="0" fontId="18" fillId="11" borderId="9" xfId="2" applyFont="1" applyFill="1" applyBorder="1" applyAlignment="1"/>
    <xf numFmtId="0" fontId="18" fillId="11" borderId="1" xfId="2" applyFont="1" applyFill="1" applyBorder="1" applyAlignment="1">
      <alignment horizontal="right" vertical="top" wrapText="1"/>
    </xf>
    <xf numFmtId="0" fontId="18" fillId="11" borderId="6" xfId="2" applyFont="1" applyFill="1" applyBorder="1" applyAlignment="1">
      <alignment vertical="top"/>
    </xf>
    <xf numFmtId="0" fontId="18" fillId="11" borderId="13" xfId="2" applyFont="1" applyFill="1" applyBorder="1" applyAlignment="1">
      <alignment vertical="top"/>
    </xf>
    <xf numFmtId="0" fontId="18" fillId="11" borderId="3" xfId="2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/>
    </xf>
    <xf numFmtId="0" fontId="9" fillId="0" borderId="0" xfId="1" applyFont="1" applyAlignment="1">
      <alignment horizontal="left"/>
    </xf>
    <xf numFmtId="0" fontId="11" fillId="0" borderId="0" xfId="1" applyFont="1"/>
    <xf numFmtId="0" fontId="1" fillId="0" borderId="20" xfId="1" applyFont="1" applyBorder="1" applyAlignment="1">
      <alignment horizontal="center"/>
    </xf>
    <xf numFmtId="0" fontId="1" fillId="0" borderId="16" xfId="1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6" fillId="4" borderId="3" xfId="1" applyFont="1" applyFill="1" applyBorder="1" applyAlignment="1">
      <alignment horizontal="center"/>
    </xf>
    <xf numFmtId="0" fontId="6" fillId="5" borderId="3" xfId="1" applyFont="1" applyFill="1" applyBorder="1" applyAlignment="1">
      <alignment horizontal="center"/>
    </xf>
  </cellXfs>
  <cellStyles count="4">
    <cellStyle name="標準" xfId="0" builtinId="0"/>
    <cellStyle name="標準 2" xfId="1"/>
    <cellStyle name="標準 3" xfId="2"/>
    <cellStyle name="標準 3 2" xfId="3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2</xdr:row>
      <xdr:rowOff>9525</xdr:rowOff>
    </xdr:from>
    <xdr:to>
      <xdr:col>2</xdr:col>
      <xdr:colOff>609600</xdr:colOff>
      <xdr:row>5</xdr:row>
      <xdr:rowOff>0</xdr:rowOff>
    </xdr:to>
    <xdr:sp macro="" textlink="">
      <xdr:nvSpPr>
        <xdr:cNvPr id="4" name="直角三角形 3">
          <a:extLst>
            <a:ext uri="{FF2B5EF4-FFF2-40B4-BE49-F238E27FC236}">
              <a16:creationId xmlns:a16="http://schemas.microsoft.com/office/drawing/2014/main" id="{7CC9D930-05C4-4694-B053-BA11569C44C1}"/>
            </a:ext>
          </a:extLst>
        </xdr:cNvPr>
        <xdr:cNvSpPr/>
      </xdr:nvSpPr>
      <xdr:spPr bwMode="auto">
        <a:xfrm>
          <a:off x="6350" y="352425"/>
          <a:ext cx="2413000" cy="3343275"/>
        </a:xfrm>
        <a:prstGeom prst="rtTriangle">
          <a:avLst/>
        </a:prstGeom>
        <a:solidFill>
          <a:srgbClr val="FFFFCC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139700</xdr:colOff>
      <xdr:row>2</xdr:row>
      <xdr:rowOff>762000</xdr:rowOff>
    </xdr:from>
    <xdr:to>
      <xdr:col>28</xdr:col>
      <xdr:colOff>114300</xdr:colOff>
      <xdr:row>2</xdr:row>
      <xdr:rowOff>1352550</xdr:rowOff>
    </xdr:to>
    <xdr:sp macro="" textlink="">
      <xdr:nvSpPr>
        <xdr:cNvPr id="52299" name="AutoShape 72">
          <a:extLst>
            <a:ext uri="{FF2B5EF4-FFF2-40B4-BE49-F238E27FC236}">
              <a16:creationId xmlns:a16="http://schemas.microsoft.com/office/drawing/2014/main" id="{A7B5EEB8-A781-4BA2-8024-3072409DEB24}"/>
            </a:ext>
          </a:extLst>
        </xdr:cNvPr>
        <xdr:cNvSpPr>
          <a:spLocks noChangeArrowheads="1"/>
        </xdr:cNvSpPr>
      </xdr:nvSpPr>
      <xdr:spPr bwMode="auto">
        <a:xfrm>
          <a:off x="8909050" y="11049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139700</xdr:colOff>
      <xdr:row>2</xdr:row>
      <xdr:rowOff>762000</xdr:rowOff>
    </xdr:from>
    <xdr:to>
      <xdr:col>29</xdr:col>
      <xdr:colOff>114300</xdr:colOff>
      <xdr:row>2</xdr:row>
      <xdr:rowOff>1352550</xdr:rowOff>
    </xdr:to>
    <xdr:sp macro="" textlink="">
      <xdr:nvSpPr>
        <xdr:cNvPr id="52300" name="AutoShape 73">
          <a:extLst>
            <a:ext uri="{FF2B5EF4-FFF2-40B4-BE49-F238E27FC236}">
              <a16:creationId xmlns:a16="http://schemas.microsoft.com/office/drawing/2014/main" id="{D219F0EC-E627-4EAA-8312-7C1915EA8A78}"/>
            </a:ext>
          </a:extLst>
        </xdr:cNvPr>
        <xdr:cNvSpPr>
          <a:spLocks noChangeArrowheads="1"/>
        </xdr:cNvSpPr>
      </xdr:nvSpPr>
      <xdr:spPr bwMode="auto">
        <a:xfrm>
          <a:off x="9163050" y="11049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34</xdr:col>
      <xdr:colOff>209550</xdr:colOff>
      <xdr:row>2</xdr:row>
      <xdr:rowOff>762000</xdr:rowOff>
    </xdr:from>
    <xdr:to>
      <xdr:col>34</xdr:col>
      <xdr:colOff>114300</xdr:colOff>
      <xdr:row>2</xdr:row>
      <xdr:rowOff>1352550</xdr:rowOff>
    </xdr:to>
    <xdr:sp macro="" textlink="">
      <xdr:nvSpPr>
        <xdr:cNvPr id="52302" name="AutoShape 75">
          <a:extLst>
            <a:ext uri="{FF2B5EF4-FFF2-40B4-BE49-F238E27FC236}">
              <a16:creationId xmlns:a16="http://schemas.microsoft.com/office/drawing/2014/main" id="{1AD1DC1C-2C82-48AB-B4ED-793C703D99F2}"/>
            </a:ext>
          </a:extLst>
        </xdr:cNvPr>
        <xdr:cNvSpPr>
          <a:spLocks noChangeArrowheads="1"/>
        </xdr:cNvSpPr>
      </xdr:nvSpPr>
      <xdr:spPr bwMode="auto">
        <a:xfrm>
          <a:off x="10502900" y="11049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95250</xdr:colOff>
      <xdr:row>2</xdr:row>
      <xdr:rowOff>371475</xdr:rowOff>
    </xdr:from>
    <xdr:to>
      <xdr:col>6</xdr:col>
      <xdr:colOff>85725</xdr:colOff>
      <xdr:row>4</xdr:row>
      <xdr:rowOff>847725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024372D8-8BE2-44A9-BA59-CC166A0D4E34}"/>
            </a:ext>
          </a:extLst>
        </xdr:cNvPr>
        <xdr:cNvSpPr/>
      </xdr:nvSpPr>
      <xdr:spPr bwMode="auto">
        <a:xfrm>
          <a:off x="381000" y="714375"/>
          <a:ext cx="3105150" cy="1609725"/>
        </a:xfrm>
        <a:prstGeom prst="triangle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</xdr:colOff>
      <xdr:row>2</xdr:row>
      <xdr:rowOff>19050</xdr:rowOff>
    </xdr:from>
    <xdr:to>
      <xdr:col>3</xdr:col>
      <xdr:colOff>85725</xdr:colOff>
      <xdr:row>4</xdr:row>
      <xdr:rowOff>2200275</xdr:rowOff>
    </xdr:to>
    <xdr:sp macro="" textlink="">
      <xdr:nvSpPr>
        <xdr:cNvPr id="3" name="直角三角形 2">
          <a:extLst>
            <a:ext uri="{FF2B5EF4-FFF2-40B4-BE49-F238E27FC236}">
              <a16:creationId xmlns:a16="http://schemas.microsoft.com/office/drawing/2014/main" id="{E38FDD96-CAFA-4123-A930-C39A477E3E82}"/>
            </a:ext>
          </a:extLst>
        </xdr:cNvPr>
        <xdr:cNvSpPr/>
      </xdr:nvSpPr>
      <xdr:spPr bwMode="auto">
        <a:xfrm>
          <a:off x="9525" y="361950"/>
          <a:ext cx="2505075" cy="3314700"/>
        </a:xfrm>
        <a:prstGeom prst="rtTriangle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19050</xdr:colOff>
      <xdr:row>4</xdr:row>
      <xdr:rowOff>1943100</xdr:rowOff>
    </xdr:from>
    <xdr:ext cx="1581150" cy="25904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B841E1D-F95E-4715-953A-536CBC4EA5FC}"/>
            </a:ext>
          </a:extLst>
        </xdr:cNvPr>
        <xdr:cNvSpPr txBox="1">
          <a:spLocks/>
        </xdr:cNvSpPr>
      </xdr:nvSpPr>
      <xdr:spPr>
        <a:xfrm>
          <a:off x="19050" y="3419475"/>
          <a:ext cx="1581150" cy="259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設備の種類</a:t>
          </a:r>
        </a:p>
      </xdr:txBody>
    </xdr:sp>
    <xdr:clientData/>
  </xdr:oneCellAnchor>
  <xdr:twoCellAnchor>
    <xdr:from>
      <xdr:col>23</xdr:col>
      <xdr:colOff>38100</xdr:colOff>
      <xdr:row>2</xdr:row>
      <xdr:rowOff>101600</xdr:rowOff>
    </xdr:from>
    <xdr:to>
      <xdr:col>23</xdr:col>
      <xdr:colOff>278341</xdr:colOff>
      <xdr:row>2</xdr:row>
      <xdr:rowOff>668075</xdr:rowOff>
    </xdr:to>
    <xdr:sp macro="" textlink="">
      <xdr:nvSpPr>
        <xdr:cNvPr id="16" name="大かっこ 47">
          <a:extLst>
            <a:ext uri="{FF2B5EF4-FFF2-40B4-BE49-F238E27FC236}">
              <a16:creationId xmlns:a16="http://schemas.microsoft.com/office/drawing/2014/main" id="{F5256E9B-8F10-46F1-86D9-91E8A63F853C}"/>
            </a:ext>
          </a:extLst>
        </xdr:cNvPr>
        <xdr:cNvSpPr>
          <a:spLocks noChangeArrowheads="1"/>
        </xdr:cNvSpPr>
      </xdr:nvSpPr>
      <xdr:spPr bwMode="auto">
        <a:xfrm>
          <a:off x="8943975" y="444500"/>
          <a:ext cx="240241" cy="566475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200025</xdr:colOff>
      <xdr:row>2</xdr:row>
      <xdr:rowOff>104775</xdr:rowOff>
    </xdr:from>
    <xdr:to>
      <xdr:col>25</xdr:col>
      <xdr:colOff>113241</xdr:colOff>
      <xdr:row>2</xdr:row>
      <xdr:rowOff>668075</xdr:rowOff>
    </xdr:to>
    <xdr:sp macro="" textlink="">
      <xdr:nvSpPr>
        <xdr:cNvPr id="17" name="大かっこ 47">
          <a:extLst>
            <a:ext uri="{FF2B5EF4-FFF2-40B4-BE49-F238E27FC236}">
              <a16:creationId xmlns:a16="http://schemas.microsoft.com/office/drawing/2014/main" id="{031DE1D8-563C-46BB-86AA-E8FAB597DD08}"/>
            </a:ext>
          </a:extLst>
        </xdr:cNvPr>
        <xdr:cNvSpPr>
          <a:spLocks noChangeArrowheads="1"/>
        </xdr:cNvSpPr>
      </xdr:nvSpPr>
      <xdr:spPr bwMode="auto">
        <a:xfrm>
          <a:off x="9429750" y="447675"/>
          <a:ext cx="237066" cy="563300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200025</xdr:colOff>
      <xdr:row>2</xdr:row>
      <xdr:rowOff>95250</xdr:rowOff>
    </xdr:from>
    <xdr:to>
      <xdr:col>27</xdr:col>
      <xdr:colOff>113241</xdr:colOff>
      <xdr:row>2</xdr:row>
      <xdr:rowOff>658550</xdr:rowOff>
    </xdr:to>
    <xdr:sp macro="" textlink="">
      <xdr:nvSpPr>
        <xdr:cNvPr id="18" name="大かっこ 47">
          <a:extLst>
            <a:ext uri="{FF2B5EF4-FFF2-40B4-BE49-F238E27FC236}">
              <a16:creationId xmlns:a16="http://schemas.microsoft.com/office/drawing/2014/main" id="{1BF7427C-B378-4769-B775-B876E9A96AFB}"/>
            </a:ext>
          </a:extLst>
        </xdr:cNvPr>
        <xdr:cNvSpPr>
          <a:spLocks noChangeArrowheads="1"/>
        </xdr:cNvSpPr>
      </xdr:nvSpPr>
      <xdr:spPr bwMode="auto">
        <a:xfrm>
          <a:off x="10077450" y="438150"/>
          <a:ext cx="237066" cy="563300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38100</xdr:colOff>
      <xdr:row>2</xdr:row>
      <xdr:rowOff>114300</xdr:rowOff>
    </xdr:from>
    <xdr:to>
      <xdr:col>28</xdr:col>
      <xdr:colOff>278341</xdr:colOff>
      <xdr:row>2</xdr:row>
      <xdr:rowOff>674425</xdr:rowOff>
    </xdr:to>
    <xdr:sp macro="" textlink="">
      <xdr:nvSpPr>
        <xdr:cNvPr id="19" name="大かっこ 47">
          <a:extLst>
            <a:ext uri="{FF2B5EF4-FFF2-40B4-BE49-F238E27FC236}">
              <a16:creationId xmlns:a16="http://schemas.microsoft.com/office/drawing/2014/main" id="{31A09B7F-137B-4E11-ADE9-5F20D6B8B582}"/>
            </a:ext>
          </a:extLst>
        </xdr:cNvPr>
        <xdr:cNvSpPr>
          <a:spLocks noChangeArrowheads="1"/>
        </xdr:cNvSpPr>
      </xdr:nvSpPr>
      <xdr:spPr bwMode="auto">
        <a:xfrm>
          <a:off x="10563225" y="457200"/>
          <a:ext cx="240241" cy="560125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57150</xdr:colOff>
      <xdr:row>2</xdr:row>
      <xdr:rowOff>101600</xdr:rowOff>
    </xdr:from>
    <xdr:to>
      <xdr:col>29</xdr:col>
      <xdr:colOff>297391</xdr:colOff>
      <xdr:row>2</xdr:row>
      <xdr:rowOff>668075</xdr:rowOff>
    </xdr:to>
    <xdr:sp macro="" textlink="">
      <xdr:nvSpPr>
        <xdr:cNvPr id="20" name="大かっこ 47">
          <a:extLst>
            <a:ext uri="{FF2B5EF4-FFF2-40B4-BE49-F238E27FC236}">
              <a16:creationId xmlns:a16="http://schemas.microsoft.com/office/drawing/2014/main" id="{991A5B07-34DB-4803-BF3F-F3EC30FFB876}"/>
            </a:ext>
          </a:extLst>
        </xdr:cNvPr>
        <xdr:cNvSpPr>
          <a:spLocks noChangeArrowheads="1"/>
        </xdr:cNvSpPr>
      </xdr:nvSpPr>
      <xdr:spPr bwMode="auto">
        <a:xfrm>
          <a:off x="10906125" y="444500"/>
          <a:ext cx="240241" cy="566475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200025</xdr:colOff>
      <xdr:row>2</xdr:row>
      <xdr:rowOff>85725</xdr:rowOff>
    </xdr:from>
    <xdr:to>
      <xdr:col>31</xdr:col>
      <xdr:colOff>113241</xdr:colOff>
      <xdr:row>2</xdr:row>
      <xdr:rowOff>649025</xdr:rowOff>
    </xdr:to>
    <xdr:sp macro="" textlink="">
      <xdr:nvSpPr>
        <xdr:cNvPr id="21" name="大かっこ 47">
          <a:extLst>
            <a:ext uri="{FF2B5EF4-FFF2-40B4-BE49-F238E27FC236}">
              <a16:creationId xmlns:a16="http://schemas.microsoft.com/office/drawing/2014/main" id="{E01C63E0-2296-4041-B3D6-6C0E7402FAB4}"/>
            </a:ext>
          </a:extLst>
        </xdr:cNvPr>
        <xdr:cNvSpPr>
          <a:spLocks noChangeArrowheads="1"/>
        </xdr:cNvSpPr>
      </xdr:nvSpPr>
      <xdr:spPr bwMode="auto">
        <a:xfrm>
          <a:off x="11372850" y="428625"/>
          <a:ext cx="237066" cy="563300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38100</xdr:colOff>
      <xdr:row>2</xdr:row>
      <xdr:rowOff>120650</xdr:rowOff>
    </xdr:from>
    <xdr:to>
      <xdr:col>32</xdr:col>
      <xdr:colOff>278341</xdr:colOff>
      <xdr:row>2</xdr:row>
      <xdr:rowOff>687125</xdr:rowOff>
    </xdr:to>
    <xdr:sp macro="" textlink="">
      <xdr:nvSpPr>
        <xdr:cNvPr id="22" name="大かっこ 47">
          <a:extLst>
            <a:ext uri="{FF2B5EF4-FFF2-40B4-BE49-F238E27FC236}">
              <a16:creationId xmlns:a16="http://schemas.microsoft.com/office/drawing/2014/main" id="{A6B68E3B-0A5F-4EC8-97A3-4671C4A7C532}"/>
            </a:ext>
          </a:extLst>
        </xdr:cNvPr>
        <xdr:cNvSpPr>
          <a:spLocks noChangeArrowheads="1"/>
        </xdr:cNvSpPr>
      </xdr:nvSpPr>
      <xdr:spPr bwMode="auto">
        <a:xfrm>
          <a:off x="11858625" y="463550"/>
          <a:ext cx="240241" cy="566475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33</xdr:col>
      <xdr:colOff>28575</xdr:colOff>
      <xdr:row>2</xdr:row>
      <xdr:rowOff>104775</xdr:rowOff>
    </xdr:from>
    <xdr:to>
      <xdr:col>33</xdr:col>
      <xdr:colOff>268816</xdr:colOff>
      <xdr:row>2</xdr:row>
      <xdr:rowOff>664900</xdr:rowOff>
    </xdr:to>
    <xdr:sp macro="" textlink="">
      <xdr:nvSpPr>
        <xdr:cNvPr id="23" name="大かっこ 47">
          <a:extLst>
            <a:ext uri="{FF2B5EF4-FFF2-40B4-BE49-F238E27FC236}">
              <a16:creationId xmlns:a16="http://schemas.microsoft.com/office/drawing/2014/main" id="{5BDDBDAD-99BD-466A-AF0B-4D0691C9D8C8}"/>
            </a:ext>
          </a:extLst>
        </xdr:cNvPr>
        <xdr:cNvSpPr>
          <a:spLocks noChangeArrowheads="1"/>
        </xdr:cNvSpPr>
      </xdr:nvSpPr>
      <xdr:spPr bwMode="auto">
        <a:xfrm>
          <a:off x="12172950" y="447675"/>
          <a:ext cx="240241" cy="560125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34</xdr:col>
      <xdr:colOff>44450</xdr:colOff>
      <xdr:row>2</xdr:row>
      <xdr:rowOff>104775</xdr:rowOff>
    </xdr:from>
    <xdr:to>
      <xdr:col>34</xdr:col>
      <xdr:colOff>284691</xdr:colOff>
      <xdr:row>2</xdr:row>
      <xdr:rowOff>664900</xdr:rowOff>
    </xdr:to>
    <xdr:sp macro="" textlink="">
      <xdr:nvSpPr>
        <xdr:cNvPr id="24" name="大かっこ 47">
          <a:extLst>
            <a:ext uri="{FF2B5EF4-FFF2-40B4-BE49-F238E27FC236}">
              <a16:creationId xmlns:a16="http://schemas.microsoft.com/office/drawing/2014/main" id="{387FEE1F-51D2-41E1-9678-68B68CA7F30B}"/>
            </a:ext>
          </a:extLst>
        </xdr:cNvPr>
        <xdr:cNvSpPr>
          <a:spLocks noChangeArrowheads="1"/>
        </xdr:cNvSpPr>
      </xdr:nvSpPr>
      <xdr:spPr bwMode="auto">
        <a:xfrm>
          <a:off x="12512675" y="447675"/>
          <a:ext cx="240241" cy="560125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02.mic5.soumu.go.jp\org5101\&#8549;&#12304;&#22823;&#20998;&#39006;&#12305;&#24246;&#21209;\05&#12304;&#20013;&#20998;&#39006;&#12305;&#24195;&#22577;\01&#12304;&#23567;&#20998;&#39006;&#65306;03&#24180;&#24460;&#24259;&#26820;&#12305;&#24195;&#22577;&#25522;&#36617;&#38306;&#20418;\&#20225;&#30011;&#35519;&#25972;&#12539;&#21046;&#24230;&#12539;&#38450;&#28797;&#31649;&#29702;&#20418;\2020&#24180;&#24230;\06&#12288;&#30333;&#26360;\&#23713;&#64017;&#20316;&#26989;\&#12304;&#28168;&#12305;&#38468;&#23646;&#36039;&#26009;1-1-45&#65374;48&#65288;&#21508;&#31278;&#21629;&#20196;&#12398;&#29366;&#27841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属資料1-1-48（R2）"/>
      <sheetName val="附属資料1-1-47（R2）"/>
      <sheetName val="附属資料1-1-46（R2）"/>
      <sheetName val="附属資料1-1-45（R2）"/>
      <sheetName val="実態調査14表（R2）"/>
      <sheetName val="附属資料1-1-48（R1）"/>
      <sheetName val="附属資料1-1-47 (R1)"/>
      <sheetName val="附属資料1-1-46（R1）"/>
      <sheetName val="附属資料1-1-45(R1)"/>
      <sheetName val="実態調査14表（Ｒ１）"/>
      <sheetName val="附属資料1-1-45(H30)"/>
      <sheetName val="H30報告14表"/>
      <sheetName val="表1-1-33 (H29)"/>
      <sheetName val="H29報告14表"/>
      <sheetName val="表1-1-33 (H28)"/>
      <sheetName val="Ｈ28報告14表"/>
      <sheetName val="表1-1-32(H27)"/>
      <sheetName val="Ｈ27報告14表"/>
      <sheetName val="H26報告 14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8">
          <cell r="BO68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0"/>
  <sheetViews>
    <sheetView tabSelected="1" zoomScaleNormal="100" zoomScaleSheetLayoutView="100" workbookViewId="0"/>
  </sheetViews>
  <sheetFormatPr defaultColWidth="9" defaultRowHeight="12"/>
  <cols>
    <col min="1" max="1" width="4.125" style="91" customWidth="1"/>
    <col min="2" max="2" width="21.875" style="91" bestFit="1" customWidth="1"/>
    <col min="3" max="3" width="8.875" style="91" customWidth="1"/>
    <col min="4" max="36" width="4.625" style="91" customWidth="1"/>
    <col min="37" max="16384" width="9" style="91"/>
  </cols>
  <sheetData>
    <row r="1" spans="1:36" ht="14.25">
      <c r="A1" s="90" t="s">
        <v>873</v>
      </c>
      <c r="D1" s="92"/>
      <c r="E1" s="92"/>
      <c r="F1" s="93"/>
      <c r="G1" s="93"/>
      <c r="H1" s="93"/>
      <c r="I1" s="93"/>
      <c r="J1" s="93"/>
      <c r="V1" s="94"/>
    </row>
    <row r="2" spans="1:36" ht="13.5">
      <c r="AJ2" s="95" t="s">
        <v>874</v>
      </c>
    </row>
    <row r="3" spans="1:36" ht="60" customHeight="1">
      <c r="A3" s="150" t="s">
        <v>284</v>
      </c>
      <c r="B3" s="151"/>
      <c r="C3" s="152"/>
      <c r="D3" s="153" t="s">
        <v>285</v>
      </c>
      <c r="E3" s="153"/>
      <c r="F3" s="153" t="s">
        <v>286</v>
      </c>
      <c r="G3" s="153"/>
      <c r="H3" s="153"/>
      <c r="I3" s="153"/>
      <c r="J3" s="153" t="s">
        <v>287</v>
      </c>
      <c r="K3" s="153"/>
      <c r="L3" s="112" t="s">
        <v>288</v>
      </c>
      <c r="M3" s="153" t="s">
        <v>289</v>
      </c>
      <c r="N3" s="153"/>
      <c r="O3" s="153" t="s">
        <v>290</v>
      </c>
      <c r="P3" s="153"/>
      <c r="Q3" s="153"/>
      <c r="R3" s="153"/>
      <c r="S3" s="112" t="s">
        <v>291</v>
      </c>
      <c r="T3" s="112" t="s">
        <v>292</v>
      </c>
      <c r="U3" s="153" t="s">
        <v>293</v>
      </c>
      <c r="V3" s="153"/>
      <c r="W3" s="112" t="s">
        <v>294</v>
      </c>
      <c r="X3" s="114" t="s">
        <v>295</v>
      </c>
      <c r="Y3" s="144" t="s">
        <v>296</v>
      </c>
      <c r="Z3" s="144"/>
      <c r="AA3" s="144" t="s">
        <v>297</v>
      </c>
      <c r="AB3" s="144"/>
      <c r="AC3" s="114" t="s">
        <v>298</v>
      </c>
      <c r="AD3" s="114" t="s">
        <v>299</v>
      </c>
      <c r="AE3" s="144" t="s">
        <v>300</v>
      </c>
      <c r="AF3" s="144"/>
      <c r="AG3" s="114" t="s">
        <v>301</v>
      </c>
      <c r="AH3" s="114" t="s">
        <v>302</v>
      </c>
      <c r="AI3" s="114" t="s">
        <v>303</v>
      </c>
      <c r="AJ3" s="145" t="s">
        <v>312</v>
      </c>
    </row>
    <row r="4" spans="1:36" ht="29.25" customHeight="1">
      <c r="A4" s="103"/>
      <c r="B4" s="104"/>
      <c r="C4" s="105"/>
      <c r="D4" s="106" t="s">
        <v>304</v>
      </c>
      <c r="E4" s="106" t="s">
        <v>305</v>
      </c>
      <c r="F4" s="106" t="s">
        <v>304</v>
      </c>
      <c r="G4" s="106" t="s">
        <v>305</v>
      </c>
      <c r="H4" s="106" t="s">
        <v>306</v>
      </c>
      <c r="I4" s="106" t="s">
        <v>307</v>
      </c>
      <c r="J4" s="106" t="s">
        <v>304</v>
      </c>
      <c r="K4" s="106" t="s">
        <v>305</v>
      </c>
      <c r="L4" s="113"/>
      <c r="M4" s="106" t="s">
        <v>304</v>
      </c>
      <c r="N4" s="106" t="s">
        <v>305</v>
      </c>
      <c r="O4" s="106" t="s">
        <v>304</v>
      </c>
      <c r="P4" s="106" t="s">
        <v>305</v>
      </c>
      <c r="Q4" s="106" t="s">
        <v>306</v>
      </c>
      <c r="R4" s="106" t="s">
        <v>307</v>
      </c>
      <c r="S4" s="113"/>
      <c r="T4" s="113"/>
      <c r="U4" s="106" t="s">
        <v>304</v>
      </c>
      <c r="V4" s="106" t="s">
        <v>305</v>
      </c>
      <c r="W4" s="113"/>
      <c r="X4" s="115"/>
      <c r="Y4" s="106" t="s">
        <v>304</v>
      </c>
      <c r="Z4" s="106" t="s">
        <v>305</v>
      </c>
      <c r="AA4" s="106" t="s">
        <v>304</v>
      </c>
      <c r="AB4" s="106" t="s">
        <v>305</v>
      </c>
      <c r="AC4" s="115"/>
      <c r="AD4" s="115"/>
      <c r="AE4" s="106" t="s">
        <v>304</v>
      </c>
      <c r="AF4" s="106" t="s">
        <v>305</v>
      </c>
      <c r="AG4" s="115"/>
      <c r="AH4" s="115"/>
      <c r="AI4" s="115"/>
      <c r="AJ4" s="146"/>
    </row>
    <row r="5" spans="1:36" ht="174.75" customHeight="1">
      <c r="A5" s="148"/>
      <c r="B5" s="149"/>
      <c r="C5" s="107"/>
      <c r="D5" s="108" t="s">
        <v>313</v>
      </c>
      <c r="E5" s="108" t="s">
        <v>314</v>
      </c>
      <c r="F5" s="108" t="s">
        <v>315</v>
      </c>
      <c r="G5" s="108" t="s">
        <v>316</v>
      </c>
      <c r="H5" s="108" t="s">
        <v>317</v>
      </c>
      <c r="I5" s="108" t="s">
        <v>308</v>
      </c>
      <c r="J5" s="108" t="s">
        <v>318</v>
      </c>
      <c r="K5" s="108" t="s">
        <v>319</v>
      </c>
      <c r="L5" s="108" t="s">
        <v>320</v>
      </c>
      <c r="M5" s="108" t="s">
        <v>321</v>
      </c>
      <c r="N5" s="108" t="s">
        <v>322</v>
      </c>
      <c r="O5" s="108" t="s">
        <v>323</v>
      </c>
      <c r="P5" s="108" t="s">
        <v>309</v>
      </c>
      <c r="Q5" s="108" t="s">
        <v>310</v>
      </c>
      <c r="R5" s="108" t="s">
        <v>324</v>
      </c>
      <c r="S5" s="108" t="s">
        <v>325</v>
      </c>
      <c r="T5" s="108" t="s">
        <v>326</v>
      </c>
      <c r="U5" s="108" t="s">
        <v>327</v>
      </c>
      <c r="V5" s="108" t="s">
        <v>328</v>
      </c>
      <c r="W5" s="108" t="s">
        <v>329</v>
      </c>
      <c r="X5" s="108" t="s">
        <v>330</v>
      </c>
      <c r="Y5" s="108" t="s">
        <v>331</v>
      </c>
      <c r="Z5" s="108" t="s">
        <v>332</v>
      </c>
      <c r="AA5" s="108" t="s">
        <v>333</v>
      </c>
      <c r="AB5" s="108" t="s">
        <v>334</v>
      </c>
      <c r="AC5" s="108" t="s">
        <v>335</v>
      </c>
      <c r="AD5" s="108" t="s">
        <v>336</v>
      </c>
      <c r="AE5" s="108" t="s">
        <v>384</v>
      </c>
      <c r="AF5" s="108" t="s">
        <v>385</v>
      </c>
      <c r="AG5" s="108" t="s">
        <v>337</v>
      </c>
      <c r="AH5" s="108" t="s">
        <v>338</v>
      </c>
      <c r="AI5" s="108" t="s">
        <v>339</v>
      </c>
      <c r="AJ5" s="147"/>
    </row>
    <row r="6" spans="1:36" ht="12.95" customHeight="1">
      <c r="A6" s="123" t="s">
        <v>340</v>
      </c>
      <c r="B6" s="126" t="s">
        <v>341</v>
      </c>
      <c r="C6" s="110" t="s">
        <v>311</v>
      </c>
      <c r="D6" s="102">
        <f>'資料1-1-63_2'!Y49</f>
        <v>0</v>
      </c>
      <c r="E6" s="102">
        <f>'資料1-1-63_2'!Z49</f>
        <v>0</v>
      </c>
      <c r="F6" s="102">
        <f>'資料1-1-63_2'!AA49</f>
        <v>0</v>
      </c>
      <c r="G6" s="102">
        <f>'資料1-1-63_2'!AB49</f>
        <v>0</v>
      </c>
      <c r="H6" s="102">
        <f>'資料1-1-63_2'!AC49</f>
        <v>0</v>
      </c>
      <c r="I6" s="102">
        <f>'資料1-1-63_2'!AD49</f>
        <v>0</v>
      </c>
      <c r="J6" s="102">
        <f>'資料1-1-63_2'!AE49</f>
        <v>0</v>
      </c>
      <c r="K6" s="102">
        <f>'資料1-1-63_2'!AF49</f>
        <v>0</v>
      </c>
      <c r="L6" s="102">
        <f>'資料1-1-63_2'!AG49</f>
        <v>0</v>
      </c>
      <c r="M6" s="102">
        <f>'資料1-1-63_2'!AH49</f>
        <v>1</v>
      </c>
      <c r="N6" s="102">
        <f>'資料1-1-63_2'!AI49</f>
        <v>0</v>
      </c>
      <c r="O6" s="102">
        <f>'資料1-1-63_2'!AJ49</f>
        <v>0</v>
      </c>
      <c r="P6" s="102">
        <f>'資料1-1-63_2'!AK49</f>
        <v>0</v>
      </c>
      <c r="Q6" s="102">
        <f>'資料1-1-63_2'!AL49</f>
        <v>0</v>
      </c>
      <c r="R6" s="102">
        <f>'資料1-1-63_2'!AM49</f>
        <v>0</v>
      </c>
      <c r="S6" s="102">
        <f>'資料1-1-63_2'!AN49</f>
        <v>0</v>
      </c>
      <c r="T6" s="102">
        <f>'資料1-1-63_2'!AO49</f>
        <v>0</v>
      </c>
      <c r="U6" s="102">
        <f>'資料1-1-63_2'!AP49</f>
        <v>0</v>
      </c>
      <c r="V6" s="102">
        <f>'資料1-1-63_2'!AQ49</f>
        <v>0</v>
      </c>
      <c r="W6" s="102">
        <f>'資料1-1-63_2'!AR49</f>
        <v>0</v>
      </c>
      <c r="X6" s="102">
        <f>'資料1-1-63_2'!AS49</f>
        <v>0</v>
      </c>
      <c r="Y6" s="102">
        <f>'資料1-1-63_2'!AT49</f>
        <v>5</v>
      </c>
      <c r="Z6" s="102">
        <f>'資料1-1-63_2'!AU49</f>
        <v>0</v>
      </c>
      <c r="AA6" s="102">
        <f>'資料1-1-63_2'!AV49</f>
        <v>0</v>
      </c>
      <c r="AB6" s="102">
        <f>'資料1-1-63_2'!AW49</f>
        <v>0</v>
      </c>
      <c r="AC6" s="102">
        <f>'資料1-1-63_2'!AX49</f>
        <v>2</v>
      </c>
      <c r="AD6" s="102">
        <f>'資料1-1-63_2'!AY49+'資料1-1-63_2'!AZ49+'資料1-1-63_2'!BA49</f>
        <v>1</v>
      </c>
      <c r="AE6" s="102">
        <f>'資料1-1-63_2'!BB49</f>
        <v>0</v>
      </c>
      <c r="AF6" s="102">
        <f>'資料1-1-63_2'!BC49</f>
        <v>0</v>
      </c>
      <c r="AG6" s="102">
        <f>'資料1-1-63_2'!BD49+'資料1-1-63_2'!BE49</f>
        <v>0</v>
      </c>
      <c r="AH6" s="102">
        <f>'資料1-1-63_2'!BF49</f>
        <v>0</v>
      </c>
      <c r="AI6" s="102">
        <f>'資料1-1-63_2'!BG49</f>
        <v>0</v>
      </c>
      <c r="AJ6" s="109">
        <f>SUM(D6:AI6)</f>
        <v>9</v>
      </c>
    </row>
    <row r="7" spans="1:36" ht="12.95" customHeight="1">
      <c r="A7" s="142"/>
      <c r="B7" s="127"/>
      <c r="C7" s="110" t="s">
        <v>342</v>
      </c>
      <c r="D7" s="102">
        <f>'資料1-1-63_2'!Y50</f>
        <v>0</v>
      </c>
      <c r="E7" s="102">
        <f>'資料1-1-63_2'!Z50</f>
        <v>0</v>
      </c>
      <c r="F7" s="102">
        <f>'資料1-1-63_2'!AA50</f>
        <v>0</v>
      </c>
      <c r="G7" s="102">
        <f>'資料1-1-63_2'!AB50</f>
        <v>0</v>
      </c>
      <c r="H7" s="102">
        <f>'資料1-1-63_2'!AC50</f>
        <v>0</v>
      </c>
      <c r="I7" s="102">
        <f>'資料1-1-63_2'!AD50</f>
        <v>0</v>
      </c>
      <c r="J7" s="102">
        <f>'資料1-1-63_2'!AE50</f>
        <v>0</v>
      </c>
      <c r="K7" s="102">
        <f>'資料1-1-63_2'!AF50</f>
        <v>0</v>
      </c>
      <c r="L7" s="102">
        <f>'資料1-1-63_2'!AG50</f>
        <v>0</v>
      </c>
      <c r="M7" s="102">
        <f>'資料1-1-63_2'!AH50</f>
        <v>1</v>
      </c>
      <c r="N7" s="102">
        <f>'資料1-1-63_2'!AI50</f>
        <v>0</v>
      </c>
      <c r="O7" s="102">
        <f>'資料1-1-63_2'!AJ50</f>
        <v>0</v>
      </c>
      <c r="P7" s="102">
        <f>'資料1-1-63_2'!AK50</f>
        <v>0</v>
      </c>
      <c r="Q7" s="102">
        <f>'資料1-1-63_2'!AL50</f>
        <v>0</v>
      </c>
      <c r="R7" s="102">
        <f>'資料1-1-63_2'!AM50</f>
        <v>0</v>
      </c>
      <c r="S7" s="102">
        <f>'資料1-1-63_2'!AN50</f>
        <v>0</v>
      </c>
      <c r="T7" s="102">
        <f>'資料1-1-63_2'!AO50</f>
        <v>0</v>
      </c>
      <c r="U7" s="102">
        <f>'資料1-1-63_2'!AP50</f>
        <v>0</v>
      </c>
      <c r="V7" s="102">
        <f>'資料1-1-63_2'!AQ50</f>
        <v>0</v>
      </c>
      <c r="W7" s="102">
        <f>'資料1-1-63_2'!AR50</f>
        <v>0</v>
      </c>
      <c r="X7" s="102">
        <f>'資料1-1-63_2'!AS50</f>
        <v>0</v>
      </c>
      <c r="Y7" s="102">
        <f>'資料1-1-63_2'!AT50</f>
        <v>2</v>
      </c>
      <c r="Z7" s="102">
        <f>'資料1-1-63_2'!AU50</f>
        <v>0</v>
      </c>
      <c r="AA7" s="102">
        <f>'資料1-1-63_2'!AV50</f>
        <v>0</v>
      </c>
      <c r="AB7" s="102">
        <f>'資料1-1-63_2'!AW50</f>
        <v>0</v>
      </c>
      <c r="AC7" s="102">
        <f>'資料1-1-63_2'!AX50</f>
        <v>0</v>
      </c>
      <c r="AD7" s="102">
        <f>'資料1-1-63_2'!AY50+'資料1-1-63_2'!AZ50+'資料1-1-63_2'!BA50</f>
        <v>1</v>
      </c>
      <c r="AE7" s="102">
        <f>'資料1-1-63_2'!BB50</f>
        <v>0</v>
      </c>
      <c r="AF7" s="102">
        <f>'資料1-1-63_2'!BC50</f>
        <v>0</v>
      </c>
      <c r="AG7" s="102">
        <f>'資料1-1-63_2'!BD50+'資料1-1-63_2'!BE50</f>
        <v>0</v>
      </c>
      <c r="AH7" s="102">
        <f>'資料1-1-63_2'!BF50</f>
        <v>0</v>
      </c>
      <c r="AI7" s="102">
        <f>'資料1-1-63_2'!BG50</f>
        <v>0</v>
      </c>
      <c r="AJ7" s="109">
        <f t="shared" ref="AJ7:AJ53" si="0">SUM(D7:AI7)</f>
        <v>4</v>
      </c>
    </row>
    <row r="8" spans="1:36" ht="12.95" customHeight="1">
      <c r="A8" s="142"/>
      <c r="B8" s="126" t="s">
        <v>343</v>
      </c>
      <c r="C8" s="110" t="s">
        <v>311</v>
      </c>
      <c r="D8" s="102">
        <f>'資料1-1-63_2'!Y51</f>
        <v>0</v>
      </c>
      <c r="E8" s="102">
        <f>'資料1-1-63_2'!Z51</f>
        <v>0</v>
      </c>
      <c r="F8" s="102">
        <f>'資料1-1-63_2'!AA51</f>
        <v>1</v>
      </c>
      <c r="G8" s="102">
        <f>'資料1-1-63_2'!AB51</f>
        <v>0</v>
      </c>
      <c r="H8" s="102">
        <f>'資料1-1-63_2'!AC51</f>
        <v>0</v>
      </c>
      <c r="I8" s="102">
        <f>'資料1-1-63_2'!AD51</f>
        <v>2</v>
      </c>
      <c r="J8" s="102">
        <f>'資料1-1-63_2'!AE51</f>
        <v>0</v>
      </c>
      <c r="K8" s="102">
        <f>'資料1-1-63_2'!AF51</f>
        <v>0</v>
      </c>
      <c r="L8" s="102">
        <f>'資料1-1-63_2'!AG51</f>
        <v>3</v>
      </c>
      <c r="M8" s="102">
        <f>'資料1-1-63_2'!AH51</f>
        <v>1</v>
      </c>
      <c r="N8" s="102">
        <f>'資料1-1-63_2'!AI51</f>
        <v>2</v>
      </c>
      <c r="O8" s="102">
        <f>'資料1-1-63_2'!AJ51</f>
        <v>0</v>
      </c>
      <c r="P8" s="102">
        <f>'資料1-1-63_2'!AK51</f>
        <v>0</v>
      </c>
      <c r="Q8" s="102">
        <f>'資料1-1-63_2'!AL51</f>
        <v>0</v>
      </c>
      <c r="R8" s="102">
        <f>'資料1-1-63_2'!AM51</f>
        <v>0</v>
      </c>
      <c r="S8" s="102">
        <f>'資料1-1-63_2'!AN51</f>
        <v>0</v>
      </c>
      <c r="T8" s="102">
        <f>'資料1-1-63_2'!AO51</f>
        <v>0</v>
      </c>
      <c r="U8" s="102">
        <f>'資料1-1-63_2'!AP51</f>
        <v>0</v>
      </c>
      <c r="V8" s="102">
        <f>'資料1-1-63_2'!AQ51</f>
        <v>0</v>
      </c>
      <c r="W8" s="102">
        <f>'資料1-1-63_2'!AR51</f>
        <v>0</v>
      </c>
      <c r="X8" s="102">
        <f>'資料1-1-63_2'!AS51</f>
        <v>1</v>
      </c>
      <c r="Y8" s="102">
        <f>'資料1-1-63_2'!AT51</f>
        <v>45</v>
      </c>
      <c r="Z8" s="102">
        <f>'資料1-1-63_2'!AU51</f>
        <v>0</v>
      </c>
      <c r="AA8" s="102">
        <f>'資料1-1-63_2'!AV51</f>
        <v>0</v>
      </c>
      <c r="AB8" s="102">
        <f>'資料1-1-63_2'!AW51</f>
        <v>0</v>
      </c>
      <c r="AC8" s="102">
        <f>'資料1-1-63_2'!AX51</f>
        <v>7</v>
      </c>
      <c r="AD8" s="102">
        <f>'資料1-1-63_2'!AY51+'資料1-1-63_2'!AZ51+'資料1-1-63_2'!BA51</f>
        <v>2</v>
      </c>
      <c r="AE8" s="102">
        <f>'資料1-1-63_2'!BB51</f>
        <v>3</v>
      </c>
      <c r="AF8" s="102">
        <f>'資料1-1-63_2'!BC51</f>
        <v>6</v>
      </c>
      <c r="AG8" s="102">
        <f>'資料1-1-63_2'!BD51+'資料1-1-63_2'!BE51</f>
        <v>0</v>
      </c>
      <c r="AH8" s="102">
        <f>'資料1-1-63_2'!BF51</f>
        <v>0</v>
      </c>
      <c r="AI8" s="102">
        <f>'資料1-1-63_2'!BG51</f>
        <v>0</v>
      </c>
      <c r="AJ8" s="109">
        <f t="shared" si="0"/>
        <v>73</v>
      </c>
    </row>
    <row r="9" spans="1:36" ht="12.95" customHeight="1">
      <c r="A9" s="142"/>
      <c r="B9" s="127"/>
      <c r="C9" s="110" t="s">
        <v>342</v>
      </c>
      <c r="D9" s="102">
        <f>'資料1-1-63_2'!Y52</f>
        <v>0</v>
      </c>
      <c r="E9" s="102">
        <f>'資料1-1-63_2'!Z52</f>
        <v>0</v>
      </c>
      <c r="F9" s="102">
        <f>'資料1-1-63_2'!AA52</f>
        <v>1</v>
      </c>
      <c r="G9" s="102">
        <f>'資料1-1-63_2'!AB52</f>
        <v>0</v>
      </c>
      <c r="H9" s="102">
        <f>'資料1-1-63_2'!AC52</f>
        <v>0</v>
      </c>
      <c r="I9" s="102">
        <f>'資料1-1-63_2'!AD52</f>
        <v>0</v>
      </c>
      <c r="J9" s="102">
        <f>'資料1-1-63_2'!AE52</f>
        <v>0</v>
      </c>
      <c r="K9" s="102">
        <f>'資料1-1-63_2'!AF52</f>
        <v>0</v>
      </c>
      <c r="L9" s="102">
        <f>'資料1-1-63_2'!AG52</f>
        <v>1</v>
      </c>
      <c r="M9" s="102">
        <f>'資料1-1-63_2'!AH52</f>
        <v>1</v>
      </c>
      <c r="N9" s="102">
        <f>'資料1-1-63_2'!AI52</f>
        <v>0</v>
      </c>
      <c r="O9" s="102">
        <f>'資料1-1-63_2'!AJ52</f>
        <v>0</v>
      </c>
      <c r="P9" s="102">
        <f>'資料1-1-63_2'!AK52</f>
        <v>0</v>
      </c>
      <c r="Q9" s="102">
        <f>'資料1-1-63_2'!AL52</f>
        <v>0</v>
      </c>
      <c r="R9" s="102">
        <f>'資料1-1-63_2'!AM52</f>
        <v>0</v>
      </c>
      <c r="S9" s="102">
        <f>'資料1-1-63_2'!AN52</f>
        <v>0</v>
      </c>
      <c r="T9" s="102">
        <f>'資料1-1-63_2'!AO52</f>
        <v>0</v>
      </c>
      <c r="U9" s="102">
        <f>'資料1-1-63_2'!AP52</f>
        <v>0</v>
      </c>
      <c r="V9" s="102">
        <f>'資料1-1-63_2'!AQ52</f>
        <v>0</v>
      </c>
      <c r="W9" s="102">
        <f>'資料1-1-63_2'!AR52</f>
        <v>0</v>
      </c>
      <c r="X9" s="102">
        <f>'資料1-1-63_2'!AS52</f>
        <v>0</v>
      </c>
      <c r="Y9" s="102">
        <f>'資料1-1-63_2'!AT52</f>
        <v>19</v>
      </c>
      <c r="Z9" s="102">
        <f>'資料1-1-63_2'!AU52</f>
        <v>0</v>
      </c>
      <c r="AA9" s="102">
        <f>'資料1-1-63_2'!AV52</f>
        <v>0</v>
      </c>
      <c r="AB9" s="102">
        <f>'資料1-1-63_2'!AW52</f>
        <v>0</v>
      </c>
      <c r="AC9" s="102">
        <f>'資料1-1-63_2'!AX52</f>
        <v>1</v>
      </c>
      <c r="AD9" s="102">
        <f>'資料1-1-63_2'!AY52+'資料1-1-63_2'!AZ52+'資料1-1-63_2'!BA52</f>
        <v>2</v>
      </c>
      <c r="AE9" s="102">
        <f>'資料1-1-63_2'!BB52</f>
        <v>3</v>
      </c>
      <c r="AF9" s="102">
        <f>'資料1-1-63_2'!BC52</f>
        <v>4</v>
      </c>
      <c r="AG9" s="102">
        <f>'資料1-1-63_2'!BD52+'資料1-1-63_2'!BE52</f>
        <v>0</v>
      </c>
      <c r="AH9" s="102">
        <f>'資料1-1-63_2'!BF52</f>
        <v>0</v>
      </c>
      <c r="AI9" s="102">
        <f>'資料1-1-63_2'!BG52</f>
        <v>0</v>
      </c>
      <c r="AJ9" s="109">
        <f t="shared" si="0"/>
        <v>32</v>
      </c>
    </row>
    <row r="10" spans="1:36" ht="12.95" customHeight="1">
      <c r="A10" s="142"/>
      <c r="B10" s="126" t="s">
        <v>875</v>
      </c>
      <c r="C10" s="110" t="s">
        <v>311</v>
      </c>
      <c r="D10" s="102">
        <f>'資料1-1-63_2'!Y53</f>
        <v>0</v>
      </c>
      <c r="E10" s="102">
        <f>'資料1-1-63_2'!Z53</f>
        <v>0</v>
      </c>
      <c r="F10" s="102">
        <f>'資料1-1-63_2'!AA53</f>
        <v>0</v>
      </c>
      <c r="G10" s="102">
        <f>'資料1-1-63_2'!AB53</f>
        <v>0</v>
      </c>
      <c r="H10" s="102">
        <f>'資料1-1-63_2'!AC53</f>
        <v>0</v>
      </c>
      <c r="I10" s="102">
        <f>'資料1-1-63_2'!AD53</f>
        <v>0</v>
      </c>
      <c r="J10" s="102">
        <f>'資料1-1-63_2'!AE53</f>
        <v>0</v>
      </c>
      <c r="K10" s="102">
        <f>'資料1-1-63_2'!AF53</f>
        <v>0</v>
      </c>
      <c r="L10" s="102">
        <f>'資料1-1-63_2'!AG53</f>
        <v>0</v>
      </c>
      <c r="M10" s="102">
        <f>'資料1-1-63_2'!AH53</f>
        <v>0</v>
      </c>
      <c r="N10" s="102">
        <f>'資料1-1-63_2'!AI53</f>
        <v>0</v>
      </c>
      <c r="O10" s="102">
        <f>'資料1-1-63_2'!AJ53</f>
        <v>0</v>
      </c>
      <c r="P10" s="102">
        <f>'資料1-1-63_2'!AK53</f>
        <v>1</v>
      </c>
      <c r="Q10" s="102">
        <f>'資料1-1-63_2'!AL53</f>
        <v>0</v>
      </c>
      <c r="R10" s="102">
        <f>'資料1-1-63_2'!AM53</f>
        <v>0</v>
      </c>
      <c r="S10" s="102">
        <f>'資料1-1-63_2'!AN53</f>
        <v>0</v>
      </c>
      <c r="T10" s="102">
        <f>'資料1-1-63_2'!AO53</f>
        <v>0</v>
      </c>
      <c r="U10" s="102">
        <f>'資料1-1-63_2'!AP53</f>
        <v>0</v>
      </c>
      <c r="V10" s="102">
        <f>'資料1-1-63_2'!AQ53</f>
        <v>0</v>
      </c>
      <c r="W10" s="102">
        <f>'資料1-1-63_2'!AR53</f>
        <v>0</v>
      </c>
      <c r="X10" s="102">
        <f>'資料1-1-63_2'!AS53</f>
        <v>0</v>
      </c>
      <c r="Y10" s="102">
        <f>'資料1-1-63_2'!AT53</f>
        <v>0</v>
      </c>
      <c r="Z10" s="102">
        <f>'資料1-1-63_2'!AU53</f>
        <v>0</v>
      </c>
      <c r="AA10" s="102">
        <f>'資料1-1-63_2'!AV53</f>
        <v>0</v>
      </c>
      <c r="AB10" s="102">
        <f>'資料1-1-63_2'!AW53</f>
        <v>0</v>
      </c>
      <c r="AC10" s="102">
        <f>'資料1-1-63_2'!AX53</f>
        <v>0</v>
      </c>
      <c r="AD10" s="102">
        <f>'資料1-1-63_2'!AY53+'資料1-1-63_2'!AZ53+'資料1-1-63_2'!BA53</f>
        <v>0</v>
      </c>
      <c r="AE10" s="102">
        <f>'資料1-1-63_2'!BB53</f>
        <v>1</v>
      </c>
      <c r="AF10" s="102">
        <f>'資料1-1-63_2'!BC53</f>
        <v>0</v>
      </c>
      <c r="AG10" s="102">
        <f>'資料1-1-63_2'!BD53+'資料1-1-63_2'!BE53</f>
        <v>0</v>
      </c>
      <c r="AH10" s="102">
        <f>'資料1-1-63_2'!BF53</f>
        <v>0</v>
      </c>
      <c r="AI10" s="102">
        <f>'資料1-1-63_2'!BG53</f>
        <v>0</v>
      </c>
      <c r="AJ10" s="109">
        <f t="shared" si="0"/>
        <v>2</v>
      </c>
    </row>
    <row r="11" spans="1:36" ht="12.95" customHeight="1">
      <c r="A11" s="142"/>
      <c r="B11" s="127"/>
      <c r="C11" s="110" t="s">
        <v>342</v>
      </c>
      <c r="D11" s="102">
        <f>'資料1-1-63_2'!Y54</f>
        <v>0</v>
      </c>
      <c r="E11" s="102">
        <f>'資料1-1-63_2'!Z54</f>
        <v>0</v>
      </c>
      <c r="F11" s="102">
        <f>'資料1-1-63_2'!AA54</f>
        <v>0</v>
      </c>
      <c r="G11" s="102">
        <f>'資料1-1-63_2'!AB54</f>
        <v>0</v>
      </c>
      <c r="H11" s="102">
        <f>'資料1-1-63_2'!AC54</f>
        <v>0</v>
      </c>
      <c r="I11" s="102">
        <f>'資料1-1-63_2'!AD54</f>
        <v>0</v>
      </c>
      <c r="J11" s="102">
        <f>'資料1-1-63_2'!AE54</f>
        <v>0</v>
      </c>
      <c r="K11" s="102">
        <f>'資料1-1-63_2'!AF54</f>
        <v>0</v>
      </c>
      <c r="L11" s="102">
        <f>'資料1-1-63_2'!AG54</f>
        <v>0</v>
      </c>
      <c r="M11" s="102">
        <f>'資料1-1-63_2'!AH54</f>
        <v>0</v>
      </c>
      <c r="N11" s="102">
        <f>'資料1-1-63_2'!AI54</f>
        <v>0</v>
      </c>
      <c r="O11" s="102">
        <f>'資料1-1-63_2'!AJ54</f>
        <v>0</v>
      </c>
      <c r="P11" s="102">
        <f>'資料1-1-63_2'!AK54</f>
        <v>0</v>
      </c>
      <c r="Q11" s="102">
        <f>'資料1-1-63_2'!AL54</f>
        <v>0</v>
      </c>
      <c r="R11" s="102">
        <f>'資料1-1-63_2'!AM54</f>
        <v>0</v>
      </c>
      <c r="S11" s="102">
        <f>'資料1-1-63_2'!AN54</f>
        <v>0</v>
      </c>
      <c r="T11" s="102">
        <f>'資料1-1-63_2'!AO54</f>
        <v>0</v>
      </c>
      <c r="U11" s="102">
        <f>'資料1-1-63_2'!AP54</f>
        <v>0</v>
      </c>
      <c r="V11" s="102">
        <f>'資料1-1-63_2'!AQ54</f>
        <v>0</v>
      </c>
      <c r="W11" s="102">
        <f>'資料1-1-63_2'!AR54</f>
        <v>0</v>
      </c>
      <c r="X11" s="102">
        <f>'資料1-1-63_2'!AS54</f>
        <v>0</v>
      </c>
      <c r="Y11" s="102">
        <f>'資料1-1-63_2'!AT54</f>
        <v>0</v>
      </c>
      <c r="Z11" s="102">
        <f>'資料1-1-63_2'!AU54</f>
        <v>0</v>
      </c>
      <c r="AA11" s="102">
        <f>'資料1-1-63_2'!AV54</f>
        <v>0</v>
      </c>
      <c r="AB11" s="102">
        <f>'資料1-1-63_2'!AW54</f>
        <v>0</v>
      </c>
      <c r="AC11" s="102">
        <f>'資料1-1-63_2'!AX54</f>
        <v>0</v>
      </c>
      <c r="AD11" s="102">
        <f>'資料1-1-63_2'!AY54+'資料1-1-63_2'!AZ54+'資料1-1-63_2'!BA54</f>
        <v>0</v>
      </c>
      <c r="AE11" s="102">
        <f>'資料1-1-63_2'!BB54</f>
        <v>1</v>
      </c>
      <c r="AF11" s="102">
        <f>'資料1-1-63_2'!BC54</f>
        <v>0</v>
      </c>
      <c r="AG11" s="102">
        <f>'資料1-1-63_2'!BD54+'資料1-1-63_2'!BE54</f>
        <v>0</v>
      </c>
      <c r="AH11" s="102">
        <f>'資料1-1-63_2'!BF54</f>
        <v>0</v>
      </c>
      <c r="AI11" s="102">
        <f>'資料1-1-63_2'!BG54</f>
        <v>0</v>
      </c>
      <c r="AJ11" s="109">
        <f t="shared" si="0"/>
        <v>1</v>
      </c>
    </row>
    <row r="12" spans="1:36" ht="12.95" customHeight="1">
      <c r="A12" s="142"/>
      <c r="B12" s="126" t="s">
        <v>876</v>
      </c>
      <c r="C12" s="110" t="s">
        <v>311</v>
      </c>
      <c r="D12" s="102">
        <f>'資料1-1-63_2'!Y55</f>
        <v>0</v>
      </c>
      <c r="E12" s="102">
        <f>'資料1-1-63_2'!Z55</f>
        <v>0</v>
      </c>
      <c r="F12" s="102">
        <f>'資料1-1-63_2'!AA55</f>
        <v>0</v>
      </c>
      <c r="G12" s="102">
        <f>'資料1-1-63_2'!AB55</f>
        <v>0</v>
      </c>
      <c r="H12" s="102">
        <f>'資料1-1-63_2'!AC55</f>
        <v>0</v>
      </c>
      <c r="I12" s="102">
        <f>'資料1-1-63_2'!AD55</f>
        <v>0</v>
      </c>
      <c r="J12" s="102">
        <f>'資料1-1-63_2'!AE55</f>
        <v>0</v>
      </c>
      <c r="K12" s="102">
        <f>'資料1-1-63_2'!AF55</f>
        <v>0</v>
      </c>
      <c r="L12" s="102">
        <f>'資料1-1-63_2'!AG55</f>
        <v>0</v>
      </c>
      <c r="M12" s="102">
        <f>'資料1-1-63_2'!AH55</f>
        <v>0</v>
      </c>
      <c r="N12" s="102">
        <f>'資料1-1-63_2'!AI55</f>
        <v>0</v>
      </c>
      <c r="O12" s="102">
        <f>'資料1-1-63_2'!AJ55</f>
        <v>0</v>
      </c>
      <c r="P12" s="102">
        <f>'資料1-1-63_2'!AK55</f>
        <v>0</v>
      </c>
      <c r="Q12" s="102">
        <f>'資料1-1-63_2'!AL55</f>
        <v>0</v>
      </c>
      <c r="R12" s="102">
        <f>'資料1-1-63_2'!AM55</f>
        <v>0</v>
      </c>
      <c r="S12" s="102">
        <f>'資料1-1-63_2'!AN55</f>
        <v>0</v>
      </c>
      <c r="T12" s="102">
        <f>'資料1-1-63_2'!AO55</f>
        <v>0</v>
      </c>
      <c r="U12" s="102">
        <f>'資料1-1-63_2'!AP55</f>
        <v>0</v>
      </c>
      <c r="V12" s="102">
        <f>'資料1-1-63_2'!AQ55</f>
        <v>0</v>
      </c>
      <c r="W12" s="102">
        <f>'資料1-1-63_2'!AR55</f>
        <v>0</v>
      </c>
      <c r="X12" s="102">
        <f>'資料1-1-63_2'!AS55</f>
        <v>0</v>
      </c>
      <c r="Y12" s="102">
        <f>'資料1-1-63_2'!AT55</f>
        <v>0</v>
      </c>
      <c r="Z12" s="102">
        <f>'資料1-1-63_2'!AU55</f>
        <v>0</v>
      </c>
      <c r="AA12" s="102">
        <f>'資料1-1-63_2'!AV55</f>
        <v>0</v>
      </c>
      <c r="AB12" s="102">
        <f>'資料1-1-63_2'!AW55</f>
        <v>0</v>
      </c>
      <c r="AC12" s="102">
        <f>'資料1-1-63_2'!AX55</f>
        <v>0</v>
      </c>
      <c r="AD12" s="102">
        <f>'資料1-1-63_2'!AY55+'資料1-1-63_2'!AZ55+'資料1-1-63_2'!BA55</f>
        <v>0</v>
      </c>
      <c r="AE12" s="102">
        <f>'資料1-1-63_2'!BB55</f>
        <v>0</v>
      </c>
      <c r="AF12" s="102">
        <f>'資料1-1-63_2'!BC55</f>
        <v>0</v>
      </c>
      <c r="AG12" s="102">
        <f>'資料1-1-63_2'!BD55+'資料1-1-63_2'!BE55</f>
        <v>0</v>
      </c>
      <c r="AH12" s="102">
        <f>'資料1-1-63_2'!BF55</f>
        <v>0</v>
      </c>
      <c r="AI12" s="102">
        <f>'資料1-1-63_2'!BG55</f>
        <v>0</v>
      </c>
      <c r="AJ12" s="109">
        <f t="shared" si="0"/>
        <v>0</v>
      </c>
    </row>
    <row r="13" spans="1:36" ht="12.95" customHeight="1">
      <c r="A13" s="142"/>
      <c r="B13" s="127"/>
      <c r="C13" s="110" t="s">
        <v>342</v>
      </c>
      <c r="D13" s="102">
        <f>'資料1-1-63_2'!Y56</f>
        <v>0</v>
      </c>
      <c r="E13" s="102">
        <f>'資料1-1-63_2'!Z56</f>
        <v>0</v>
      </c>
      <c r="F13" s="102">
        <f>'資料1-1-63_2'!AA56</f>
        <v>0</v>
      </c>
      <c r="G13" s="102">
        <f>'資料1-1-63_2'!AB56</f>
        <v>0</v>
      </c>
      <c r="H13" s="102">
        <f>'資料1-1-63_2'!AC56</f>
        <v>0</v>
      </c>
      <c r="I13" s="102">
        <f>'資料1-1-63_2'!AD56</f>
        <v>0</v>
      </c>
      <c r="J13" s="102">
        <f>'資料1-1-63_2'!AE56</f>
        <v>0</v>
      </c>
      <c r="K13" s="102">
        <f>'資料1-1-63_2'!AF56</f>
        <v>0</v>
      </c>
      <c r="L13" s="102">
        <f>'資料1-1-63_2'!AG56</f>
        <v>0</v>
      </c>
      <c r="M13" s="102">
        <f>'資料1-1-63_2'!AH56</f>
        <v>0</v>
      </c>
      <c r="N13" s="102">
        <f>'資料1-1-63_2'!AI56</f>
        <v>0</v>
      </c>
      <c r="O13" s="102">
        <f>'資料1-1-63_2'!AJ56</f>
        <v>0</v>
      </c>
      <c r="P13" s="102">
        <f>'資料1-1-63_2'!AK56</f>
        <v>0</v>
      </c>
      <c r="Q13" s="102">
        <f>'資料1-1-63_2'!AL56</f>
        <v>0</v>
      </c>
      <c r="R13" s="102">
        <f>'資料1-1-63_2'!AM56</f>
        <v>0</v>
      </c>
      <c r="S13" s="102">
        <f>'資料1-1-63_2'!AN56</f>
        <v>0</v>
      </c>
      <c r="T13" s="102">
        <f>'資料1-1-63_2'!AO56</f>
        <v>0</v>
      </c>
      <c r="U13" s="102">
        <f>'資料1-1-63_2'!AP56</f>
        <v>0</v>
      </c>
      <c r="V13" s="102">
        <f>'資料1-1-63_2'!AQ56</f>
        <v>0</v>
      </c>
      <c r="W13" s="102">
        <f>'資料1-1-63_2'!AR56</f>
        <v>0</v>
      </c>
      <c r="X13" s="102">
        <f>'資料1-1-63_2'!AS56</f>
        <v>0</v>
      </c>
      <c r="Y13" s="102">
        <f>'資料1-1-63_2'!AT56</f>
        <v>0</v>
      </c>
      <c r="Z13" s="102">
        <f>'資料1-1-63_2'!AU56</f>
        <v>0</v>
      </c>
      <c r="AA13" s="102">
        <f>'資料1-1-63_2'!AV56</f>
        <v>0</v>
      </c>
      <c r="AB13" s="102">
        <f>'資料1-1-63_2'!AW56</f>
        <v>0</v>
      </c>
      <c r="AC13" s="102">
        <f>'資料1-1-63_2'!AX56</f>
        <v>0</v>
      </c>
      <c r="AD13" s="102">
        <f>'資料1-1-63_2'!AY56+'資料1-1-63_2'!AZ56+'資料1-1-63_2'!BA56</f>
        <v>0</v>
      </c>
      <c r="AE13" s="102">
        <f>'資料1-1-63_2'!BB56</f>
        <v>0</v>
      </c>
      <c r="AF13" s="102">
        <f>'資料1-1-63_2'!BC56</f>
        <v>0</v>
      </c>
      <c r="AG13" s="102">
        <f>'資料1-1-63_2'!BD56+'資料1-1-63_2'!BE56</f>
        <v>0</v>
      </c>
      <c r="AH13" s="102">
        <f>'資料1-1-63_2'!BF56</f>
        <v>0</v>
      </c>
      <c r="AI13" s="102">
        <f>'資料1-1-63_2'!BG56</f>
        <v>0</v>
      </c>
      <c r="AJ13" s="109">
        <f t="shared" si="0"/>
        <v>0</v>
      </c>
    </row>
    <row r="14" spans="1:36" ht="12.95" customHeight="1">
      <c r="A14" s="142"/>
      <c r="B14" s="126" t="s">
        <v>877</v>
      </c>
      <c r="C14" s="110" t="s">
        <v>311</v>
      </c>
      <c r="D14" s="102">
        <f>'資料1-1-63_2'!Y57</f>
        <v>0</v>
      </c>
      <c r="E14" s="102">
        <f>'資料1-1-63_2'!Z57</f>
        <v>0</v>
      </c>
      <c r="F14" s="102">
        <f>'資料1-1-63_2'!AA57</f>
        <v>0</v>
      </c>
      <c r="G14" s="102">
        <f>'資料1-1-63_2'!AB57</f>
        <v>0</v>
      </c>
      <c r="H14" s="102">
        <f>'資料1-1-63_2'!AC57</f>
        <v>0</v>
      </c>
      <c r="I14" s="102">
        <f>'資料1-1-63_2'!AD57</f>
        <v>0</v>
      </c>
      <c r="J14" s="102">
        <f>'資料1-1-63_2'!AE57</f>
        <v>0</v>
      </c>
      <c r="K14" s="102">
        <f>'資料1-1-63_2'!AF57</f>
        <v>0</v>
      </c>
      <c r="L14" s="102">
        <f>'資料1-1-63_2'!AG57</f>
        <v>0</v>
      </c>
      <c r="M14" s="102">
        <f>'資料1-1-63_2'!AH57</f>
        <v>0</v>
      </c>
      <c r="N14" s="102">
        <f>'資料1-1-63_2'!AI57</f>
        <v>0</v>
      </c>
      <c r="O14" s="102">
        <f>'資料1-1-63_2'!AJ57</f>
        <v>0</v>
      </c>
      <c r="P14" s="102">
        <f>'資料1-1-63_2'!AK57</f>
        <v>0</v>
      </c>
      <c r="Q14" s="102">
        <f>'資料1-1-63_2'!AL57</f>
        <v>0</v>
      </c>
      <c r="R14" s="102">
        <f>'資料1-1-63_2'!AM57</f>
        <v>0</v>
      </c>
      <c r="S14" s="102">
        <f>'資料1-1-63_2'!AN57</f>
        <v>0</v>
      </c>
      <c r="T14" s="102">
        <f>'資料1-1-63_2'!AO57</f>
        <v>0</v>
      </c>
      <c r="U14" s="102">
        <f>'資料1-1-63_2'!AP57</f>
        <v>0</v>
      </c>
      <c r="V14" s="102">
        <f>'資料1-1-63_2'!AQ57</f>
        <v>0</v>
      </c>
      <c r="W14" s="102">
        <f>'資料1-1-63_2'!AR57</f>
        <v>0</v>
      </c>
      <c r="X14" s="102">
        <f>'資料1-1-63_2'!AS57</f>
        <v>0</v>
      </c>
      <c r="Y14" s="102">
        <f>'資料1-1-63_2'!AT57</f>
        <v>0</v>
      </c>
      <c r="Z14" s="102">
        <f>'資料1-1-63_2'!AU57</f>
        <v>0</v>
      </c>
      <c r="AA14" s="102">
        <f>'資料1-1-63_2'!AV57</f>
        <v>0</v>
      </c>
      <c r="AB14" s="102">
        <f>'資料1-1-63_2'!AW57</f>
        <v>0</v>
      </c>
      <c r="AC14" s="102">
        <f>'資料1-1-63_2'!AX57</f>
        <v>0</v>
      </c>
      <c r="AD14" s="102">
        <f>'資料1-1-63_2'!AY57+'資料1-1-63_2'!AZ57+'資料1-1-63_2'!BA57</f>
        <v>0</v>
      </c>
      <c r="AE14" s="102">
        <f>'資料1-1-63_2'!BB57</f>
        <v>0</v>
      </c>
      <c r="AF14" s="102">
        <f>'資料1-1-63_2'!BC57</f>
        <v>0</v>
      </c>
      <c r="AG14" s="102">
        <f>'資料1-1-63_2'!BD57+'資料1-1-63_2'!BE57</f>
        <v>0</v>
      </c>
      <c r="AH14" s="102">
        <f>'資料1-1-63_2'!BF57</f>
        <v>0</v>
      </c>
      <c r="AI14" s="102">
        <f>'資料1-1-63_2'!BG57</f>
        <v>0</v>
      </c>
      <c r="AJ14" s="109">
        <f t="shared" si="0"/>
        <v>0</v>
      </c>
    </row>
    <row r="15" spans="1:36" ht="12.95" customHeight="1">
      <c r="A15" s="142"/>
      <c r="B15" s="127"/>
      <c r="C15" s="110" t="s">
        <v>342</v>
      </c>
      <c r="D15" s="102">
        <f>'資料1-1-63_2'!Y58</f>
        <v>0</v>
      </c>
      <c r="E15" s="102">
        <f>'資料1-1-63_2'!Z58</f>
        <v>0</v>
      </c>
      <c r="F15" s="102">
        <f>'資料1-1-63_2'!AA58</f>
        <v>0</v>
      </c>
      <c r="G15" s="102">
        <f>'資料1-1-63_2'!AB58</f>
        <v>0</v>
      </c>
      <c r="H15" s="102">
        <f>'資料1-1-63_2'!AC58</f>
        <v>0</v>
      </c>
      <c r="I15" s="102">
        <f>'資料1-1-63_2'!AD58</f>
        <v>0</v>
      </c>
      <c r="J15" s="102">
        <f>'資料1-1-63_2'!AE58</f>
        <v>0</v>
      </c>
      <c r="K15" s="102">
        <f>'資料1-1-63_2'!AF58</f>
        <v>0</v>
      </c>
      <c r="L15" s="102">
        <f>'資料1-1-63_2'!AG58</f>
        <v>0</v>
      </c>
      <c r="M15" s="102">
        <f>'資料1-1-63_2'!AH58</f>
        <v>0</v>
      </c>
      <c r="N15" s="102">
        <f>'資料1-1-63_2'!AI58</f>
        <v>0</v>
      </c>
      <c r="O15" s="102">
        <f>'資料1-1-63_2'!AJ58</f>
        <v>0</v>
      </c>
      <c r="P15" s="102">
        <f>'資料1-1-63_2'!AK58</f>
        <v>0</v>
      </c>
      <c r="Q15" s="102">
        <f>'資料1-1-63_2'!AL58</f>
        <v>0</v>
      </c>
      <c r="R15" s="102">
        <f>'資料1-1-63_2'!AM58</f>
        <v>0</v>
      </c>
      <c r="S15" s="102">
        <f>'資料1-1-63_2'!AN58</f>
        <v>0</v>
      </c>
      <c r="T15" s="102">
        <f>'資料1-1-63_2'!AO58</f>
        <v>0</v>
      </c>
      <c r="U15" s="102">
        <f>'資料1-1-63_2'!AP58</f>
        <v>0</v>
      </c>
      <c r="V15" s="102">
        <f>'資料1-1-63_2'!AQ58</f>
        <v>0</v>
      </c>
      <c r="W15" s="102">
        <f>'資料1-1-63_2'!AR58</f>
        <v>0</v>
      </c>
      <c r="X15" s="102">
        <f>'資料1-1-63_2'!AS58</f>
        <v>0</v>
      </c>
      <c r="Y15" s="102">
        <f>'資料1-1-63_2'!AT58</f>
        <v>0</v>
      </c>
      <c r="Z15" s="102">
        <f>'資料1-1-63_2'!AU58</f>
        <v>0</v>
      </c>
      <c r="AA15" s="102">
        <f>'資料1-1-63_2'!AV58</f>
        <v>0</v>
      </c>
      <c r="AB15" s="102">
        <f>'資料1-1-63_2'!AW58</f>
        <v>0</v>
      </c>
      <c r="AC15" s="102">
        <f>'資料1-1-63_2'!AX58</f>
        <v>0</v>
      </c>
      <c r="AD15" s="102">
        <f>'資料1-1-63_2'!AY58+'資料1-1-63_2'!AZ58+'資料1-1-63_2'!BA58</f>
        <v>0</v>
      </c>
      <c r="AE15" s="102">
        <f>'資料1-1-63_2'!BB58</f>
        <v>0</v>
      </c>
      <c r="AF15" s="102">
        <f>'資料1-1-63_2'!BC58</f>
        <v>0</v>
      </c>
      <c r="AG15" s="102">
        <f>'資料1-1-63_2'!BD58+'資料1-1-63_2'!BE58</f>
        <v>0</v>
      </c>
      <c r="AH15" s="102">
        <f>'資料1-1-63_2'!BF58</f>
        <v>0</v>
      </c>
      <c r="AI15" s="102">
        <f>'資料1-1-63_2'!BG58</f>
        <v>0</v>
      </c>
      <c r="AJ15" s="109">
        <f t="shared" si="0"/>
        <v>0</v>
      </c>
    </row>
    <row r="16" spans="1:36" ht="12.95" customHeight="1">
      <c r="A16" s="142"/>
      <c r="B16" s="126" t="s">
        <v>878</v>
      </c>
      <c r="C16" s="110" t="s">
        <v>311</v>
      </c>
      <c r="D16" s="102">
        <f>'資料1-1-63_2'!Y59</f>
        <v>0</v>
      </c>
      <c r="E16" s="102">
        <f>'資料1-1-63_2'!Z59</f>
        <v>0</v>
      </c>
      <c r="F16" s="102">
        <f>'資料1-1-63_2'!AA59</f>
        <v>0</v>
      </c>
      <c r="G16" s="102">
        <f>'資料1-1-63_2'!AB59</f>
        <v>0</v>
      </c>
      <c r="H16" s="102">
        <f>'資料1-1-63_2'!AC59</f>
        <v>0</v>
      </c>
      <c r="I16" s="102">
        <f>'資料1-1-63_2'!AD59</f>
        <v>0</v>
      </c>
      <c r="J16" s="102">
        <f>'資料1-1-63_2'!AE59</f>
        <v>0</v>
      </c>
      <c r="K16" s="102">
        <f>'資料1-1-63_2'!AF59</f>
        <v>0</v>
      </c>
      <c r="L16" s="102">
        <f>'資料1-1-63_2'!AG59</f>
        <v>0</v>
      </c>
      <c r="M16" s="102">
        <f>'資料1-1-63_2'!AH59</f>
        <v>0</v>
      </c>
      <c r="N16" s="102">
        <f>'資料1-1-63_2'!AI59</f>
        <v>0</v>
      </c>
      <c r="O16" s="102">
        <f>'資料1-1-63_2'!AJ59</f>
        <v>0</v>
      </c>
      <c r="P16" s="102">
        <f>'資料1-1-63_2'!AK59</f>
        <v>0</v>
      </c>
      <c r="Q16" s="102">
        <f>'資料1-1-63_2'!AL59</f>
        <v>0</v>
      </c>
      <c r="R16" s="102">
        <f>'資料1-1-63_2'!AM59</f>
        <v>0</v>
      </c>
      <c r="S16" s="102">
        <f>'資料1-1-63_2'!AN59</f>
        <v>0</v>
      </c>
      <c r="T16" s="102">
        <f>'資料1-1-63_2'!AO59</f>
        <v>0</v>
      </c>
      <c r="U16" s="102">
        <f>'資料1-1-63_2'!AP59</f>
        <v>0</v>
      </c>
      <c r="V16" s="102">
        <f>'資料1-1-63_2'!AQ59</f>
        <v>0</v>
      </c>
      <c r="W16" s="102">
        <f>'資料1-1-63_2'!AR59</f>
        <v>0</v>
      </c>
      <c r="X16" s="102">
        <f>'資料1-1-63_2'!AS59</f>
        <v>0</v>
      </c>
      <c r="Y16" s="102">
        <f>'資料1-1-63_2'!AT59</f>
        <v>0</v>
      </c>
      <c r="Z16" s="102">
        <f>'資料1-1-63_2'!AU59</f>
        <v>0</v>
      </c>
      <c r="AA16" s="102">
        <f>'資料1-1-63_2'!AV59</f>
        <v>0</v>
      </c>
      <c r="AB16" s="102">
        <f>'資料1-1-63_2'!AW59</f>
        <v>0</v>
      </c>
      <c r="AC16" s="102">
        <f>'資料1-1-63_2'!AX59</f>
        <v>0</v>
      </c>
      <c r="AD16" s="102">
        <f>'資料1-1-63_2'!AY59+'資料1-1-63_2'!AZ59+'資料1-1-63_2'!BA59</f>
        <v>0</v>
      </c>
      <c r="AE16" s="102">
        <f>'資料1-1-63_2'!BB59</f>
        <v>0</v>
      </c>
      <c r="AF16" s="102">
        <f>'資料1-1-63_2'!BC59</f>
        <v>0</v>
      </c>
      <c r="AG16" s="102">
        <f>'資料1-1-63_2'!BD59+'資料1-1-63_2'!BE59</f>
        <v>0</v>
      </c>
      <c r="AH16" s="102">
        <f>'資料1-1-63_2'!BF59</f>
        <v>0</v>
      </c>
      <c r="AI16" s="102">
        <f>'資料1-1-63_2'!BG59</f>
        <v>0</v>
      </c>
      <c r="AJ16" s="109">
        <f t="shared" si="0"/>
        <v>0</v>
      </c>
    </row>
    <row r="17" spans="1:36" ht="12.95" customHeight="1">
      <c r="A17" s="142"/>
      <c r="B17" s="127"/>
      <c r="C17" s="110" t="s">
        <v>342</v>
      </c>
      <c r="D17" s="102">
        <f>'資料1-1-63_2'!Y60</f>
        <v>0</v>
      </c>
      <c r="E17" s="102">
        <f>'資料1-1-63_2'!Z60</f>
        <v>0</v>
      </c>
      <c r="F17" s="102">
        <f>'資料1-1-63_2'!AA60</f>
        <v>0</v>
      </c>
      <c r="G17" s="102">
        <f>'資料1-1-63_2'!AB60</f>
        <v>0</v>
      </c>
      <c r="H17" s="102">
        <f>'資料1-1-63_2'!AC60</f>
        <v>0</v>
      </c>
      <c r="I17" s="102">
        <f>'資料1-1-63_2'!AD60</f>
        <v>0</v>
      </c>
      <c r="J17" s="102">
        <f>'資料1-1-63_2'!AE60</f>
        <v>0</v>
      </c>
      <c r="K17" s="102">
        <f>'資料1-1-63_2'!AF60</f>
        <v>0</v>
      </c>
      <c r="L17" s="102">
        <f>'資料1-1-63_2'!AG60</f>
        <v>0</v>
      </c>
      <c r="M17" s="102">
        <f>'資料1-1-63_2'!AH60</f>
        <v>0</v>
      </c>
      <c r="N17" s="102">
        <f>'資料1-1-63_2'!AI60</f>
        <v>0</v>
      </c>
      <c r="O17" s="102">
        <f>'資料1-1-63_2'!AJ60</f>
        <v>0</v>
      </c>
      <c r="P17" s="102">
        <f>'資料1-1-63_2'!AK60</f>
        <v>0</v>
      </c>
      <c r="Q17" s="102">
        <f>'資料1-1-63_2'!AL60</f>
        <v>0</v>
      </c>
      <c r="R17" s="102">
        <f>'資料1-1-63_2'!AM60</f>
        <v>0</v>
      </c>
      <c r="S17" s="102">
        <f>'資料1-1-63_2'!AN60</f>
        <v>0</v>
      </c>
      <c r="T17" s="102">
        <f>'資料1-1-63_2'!AO60</f>
        <v>0</v>
      </c>
      <c r="U17" s="102">
        <f>'資料1-1-63_2'!AP60</f>
        <v>0</v>
      </c>
      <c r="V17" s="102">
        <f>'資料1-1-63_2'!AQ60</f>
        <v>0</v>
      </c>
      <c r="W17" s="102">
        <f>'資料1-1-63_2'!AR60</f>
        <v>0</v>
      </c>
      <c r="X17" s="102">
        <f>'資料1-1-63_2'!AS60</f>
        <v>0</v>
      </c>
      <c r="Y17" s="102">
        <f>'資料1-1-63_2'!AT60</f>
        <v>0</v>
      </c>
      <c r="Z17" s="102">
        <f>'資料1-1-63_2'!AU60</f>
        <v>0</v>
      </c>
      <c r="AA17" s="102">
        <f>'資料1-1-63_2'!AV60</f>
        <v>0</v>
      </c>
      <c r="AB17" s="102">
        <f>'資料1-1-63_2'!AW60</f>
        <v>0</v>
      </c>
      <c r="AC17" s="102">
        <f>'資料1-1-63_2'!AX60</f>
        <v>0</v>
      </c>
      <c r="AD17" s="102">
        <f>'資料1-1-63_2'!AY60+'資料1-1-63_2'!AZ60+'資料1-1-63_2'!BA60</f>
        <v>0</v>
      </c>
      <c r="AE17" s="102">
        <f>'資料1-1-63_2'!BB60</f>
        <v>0</v>
      </c>
      <c r="AF17" s="102">
        <f>'資料1-1-63_2'!BC60</f>
        <v>0</v>
      </c>
      <c r="AG17" s="102">
        <f>'資料1-1-63_2'!BD60+'資料1-1-63_2'!BE60</f>
        <v>0</v>
      </c>
      <c r="AH17" s="102">
        <f>'資料1-1-63_2'!BF60</f>
        <v>0</v>
      </c>
      <c r="AI17" s="102">
        <f>'資料1-1-63_2'!BG60</f>
        <v>0</v>
      </c>
      <c r="AJ17" s="109">
        <f t="shared" si="0"/>
        <v>0</v>
      </c>
    </row>
    <row r="18" spans="1:36" ht="12.95" customHeight="1">
      <c r="A18" s="142"/>
      <c r="B18" s="126" t="s">
        <v>879</v>
      </c>
      <c r="C18" s="110" t="s">
        <v>311</v>
      </c>
      <c r="D18" s="102">
        <f>'資料1-1-63_2'!Y61</f>
        <v>0</v>
      </c>
      <c r="E18" s="102">
        <f>'資料1-1-63_2'!Z61</f>
        <v>0</v>
      </c>
      <c r="F18" s="102">
        <f>'資料1-1-63_2'!AA61</f>
        <v>0</v>
      </c>
      <c r="G18" s="102">
        <f>'資料1-1-63_2'!AB61</f>
        <v>0</v>
      </c>
      <c r="H18" s="102">
        <f>'資料1-1-63_2'!AC61</f>
        <v>0</v>
      </c>
      <c r="I18" s="102">
        <f>'資料1-1-63_2'!AD61</f>
        <v>0</v>
      </c>
      <c r="J18" s="102">
        <f>'資料1-1-63_2'!AE61</f>
        <v>0</v>
      </c>
      <c r="K18" s="102">
        <f>'資料1-1-63_2'!AF61</f>
        <v>0</v>
      </c>
      <c r="L18" s="102">
        <f>'資料1-1-63_2'!AG61</f>
        <v>0</v>
      </c>
      <c r="M18" s="102">
        <f>'資料1-1-63_2'!AH61</f>
        <v>0</v>
      </c>
      <c r="N18" s="102">
        <f>'資料1-1-63_2'!AI61</f>
        <v>0</v>
      </c>
      <c r="O18" s="102">
        <f>'資料1-1-63_2'!AJ61</f>
        <v>0</v>
      </c>
      <c r="P18" s="102">
        <f>'資料1-1-63_2'!AK61</f>
        <v>0</v>
      </c>
      <c r="Q18" s="102">
        <f>'資料1-1-63_2'!AL61</f>
        <v>0</v>
      </c>
      <c r="R18" s="102">
        <f>'資料1-1-63_2'!AM61</f>
        <v>0</v>
      </c>
      <c r="S18" s="102">
        <f>'資料1-1-63_2'!AN61</f>
        <v>0</v>
      </c>
      <c r="T18" s="102">
        <f>'資料1-1-63_2'!AO61</f>
        <v>0</v>
      </c>
      <c r="U18" s="102">
        <f>'資料1-1-63_2'!AP61</f>
        <v>0</v>
      </c>
      <c r="V18" s="102">
        <f>'資料1-1-63_2'!AQ61</f>
        <v>0</v>
      </c>
      <c r="W18" s="102">
        <f>'資料1-1-63_2'!AR61</f>
        <v>0</v>
      </c>
      <c r="X18" s="102">
        <f>'資料1-1-63_2'!AS61</f>
        <v>0</v>
      </c>
      <c r="Y18" s="102">
        <f>'資料1-1-63_2'!AT61</f>
        <v>0</v>
      </c>
      <c r="Z18" s="102">
        <f>'資料1-1-63_2'!AU61</f>
        <v>0</v>
      </c>
      <c r="AA18" s="102">
        <f>'資料1-1-63_2'!AV61</f>
        <v>0</v>
      </c>
      <c r="AB18" s="102">
        <f>'資料1-1-63_2'!AW61</f>
        <v>0</v>
      </c>
      <c r="AC18" s="102">
        <f>'資料1-1-63_2'!AX61</f>
        <v>0</v>
      </c>
      <c r="AD18" s="102">
        <f>'資料1-1-63_2'!AY61+'資料1-1-63_2'!AZ61+'資料1-1-63_2'!BA61</f>
        <v>0</v>
      </c>
      <c r="AE18" s="102">
        <f>'資料1-1-63_2'!BB61</f>
        <v>0</v>
      </c>
      <c r="AF18" s="102">
        <f>'資料1-1-63_2'!BC61</f>
        <v>0</v>
      </c>
      <c r="AG18" s="102">
        <f>'資料1-1-63_2'!BD61+'資料1-1-63_2'!BE61</f>
        <v>0</v>
      </c>
      <c r="AH18" s="102">
        <f>'資料1-1-63_2'!BF61</f>
        <v>0</v>
      </c>
      <c r="AI18" s="102">
        <f>'資料1-1-63_2'!BG61</f>
        <v>0</v>
      </c>
      <c r="AJ18" s="109">
        <f t="shared" si="0"/>
        <v>0</v>
      </c>
    </row>
    <row r="19" spans="1:36" ht="12.95" customHeight="1">
      <c r="A19" s="142"/>
      <c r="B19" s="127"/>
      <c r="C19" s="110" t="s">
        <v>342</v>
      </c>
      <c r="D19" s="102">
        <f>'資料1-1-63_2'!Y62</f>
        <v>0</v>
      </c>
      <c r="E19" s="102">
        <f>'資料1-1-63_2'!Z62</f>
        <v>0</v>
      </c>
      <c r="F19" s="102">
        <f>'資料1-1-63_2'!AA62</f>
        <v>0</v>
      </c>
      <c r="G19" s="102">
        <f>'資料1-1-63_2'!AB62</f>
        <v>0</v>
      </c>
      <c r="H19" s="102">
        <f>'資料1-1-63_2'!AC62</f>
        <v>0</v>
      </c>
      <c r="I19" s="102">
        <f>'資料1-1-63_2'!AD62</f>
        <v>0</v>
      </c>
      <c r="J19" s="102">
        <f>'資料1-1-63_2'!AE62</f>
        <v>0</v>
      </c>
      <c r="K19" s="102">
        <f>'資料1-1-63_2'!AF62</f>
        <v>0</v>
      </c>
      <c r="L19" s="102">
        <f>'資料1-1-63_2'!AG62</f>
        <v>0</v>
      </c>
      <c r="M19" s="102">
        <f>'資料1-1-63_2'!AH62</f>
        <v>0</v>
      </c>
      <c r="N19" s="102">
        <f>'資料1-1-63_2'!AI62</f>
        <v>0</v>
      </c>
      <c r="O19" s="102">
        <f>'資料1-1-63_2'!AJ62</f>
        <v>0</v>
      </c>
      <c r="P19" s="102">
        <f>'資料1-1-63_2'!AK62</f>
        <v>0</v>
      </c>
      <c r="Q19" s="102">
        <f>'資料1-1-63_2'!AL62</f>
        <v>0</v>
      </c>
      <c r="R19" s="102">
        <f>'資料1-1-63_2'!AM62</f>
        <v>0</v>
      </c>
      <c r="S19" s="102">
        <f>'資料1-1-63_2'!AN62</f>
        <v>0</v>
      </c>
      <c r="T19" s="102">
        <f>'資料1-1-63_2'!AO62</f>
        <v>0</v>
      </c>
      <c r="U19" s="102">
        <f>'資料1-1-63_2'!AP62</f>
        <v>0</v>
      </c>
      <c r="V19" s="102">
        <f>'資料1-1-63_2'!AQ62</f>
        <v>0</v>
      </c>
      <c r="W19" s="102">
        <f>'資料1-1-63_2'!AR62</f>
        <v>0</v>
      </c>
      <c r="X19" s="102">
        <f>'資料1-1-63_2'!AS62</f>
        <v>0</v>
      </c>
      <c r="Y19" s="102">
        <f>'資料1-1-63_2'!AT62</f>
        <v>0</v>
      </c>
      <c r="Z19" s="102">
        <f>'資料1-1-63_2'!AU62</f>
        <v>0</v>
      </c>
      <c r="AA19" s="102">
        <f>'資料1-1-63_2'!AV62</f>
        <v>0</v>
      </c>
      <c r="AB19" s="102">
        <f>'資料1-1-63_2'!AW62</f>
        <v>0</v>
      </c>
      <c r="AC19" s="102">
        <f>'資料1-1-63_2'!AX62</f>
        <v>0</v>
      </c>
      <c r="AD19" s="102">
        <f>'資料1-1-63_2'!AY62+'資料1-1-63_2'!AZ62+'資料1-1-63_2'!BA62</f>
        <v>0</v>
      </c>
      <c r="AE19" s="102">
        <f>'資料1-1-63_2'!BB62</f>
        <v>0</v>
      </c>
      <c r="AF19" s="102">
        <f>'資料1-1-63_2'!BC62</f>
        <v>0</v>
      </c>
      <c r="AG19" s="102">
        <f>'資料1-1-63_2'!BD62+'資料1-1-63_2'!BE62</f>
        <v>0</v>
      </c>
      <c r="AH19" s="102">
        <f>'資料1-1-63_2'!BF62</f>
        <v>0</v>
      </c>
      <c r="AI19" s="102">
        <f>'資料1-1-63_2'!BG62</f>
        <v>0</v>
      </c>
      <c r="AJ19" s="109">
        <f t="shared" si="0"/>
        <v>0</v>
      </c>
    </row>
    <row r="20" spans="1:36" ht="12.95" customHeight="1">
      <c r="A20" s="142"/>
      <c r="B20" s="126" t="s">
        <v>880</v>
      </c>
      <c r="C20" s="110" t="s">
        <v>311</v>
      </c>
      <c r="D20" s="102">
        <f>'資料1-1-63_2'!Y63</f>
        <v>0</v>
      </c>
      <c r="E20" s="102">
        <f>'資料1-1-63_2'!Z63</f>
        <v>0</v>
      </c>
      <c r="F20" s="102">
        <f>'資料1-1-63_2'!AA63</f>
        <v>0</v>
      </c>
      <c r="G20" s="102">
        <f>'資料1-1-63_2'!AB63</f>
        <v>0</v>
      </c>
      <c r="H20" s="102">
        <f>'資料1-1-63_2'!AC63</f>
        <v>0</v>
      </c>
      <c r="I20" s="102">
        <f>'資料1-1-63_2'!AD63</f>
        <v>0</v>
      </c>
      <c r="J20" s="102">
        <f>'資料1-1-63_2'!AE63</f>
        <v>0</v>
      </c>
      <c r="K20" s="102">
        <f>'資料1-1-63_2'!AF63</f>
        <v>0</v>
      </c>
      <c r="L20" s="102">
        <f>'資料1-1-63_2'!AG63</f>
        <v>0</v>
      </c>
      <c r="M20" s="102">
        <f>'資料1-1-63_2'!AH63</f>
        <v>0</v>
      </c>
      <c r="N20" s="102">
        <f>'資料1-1-63_2'!AI63</f>
        <v>0</v>
      </c>
      <c r="O20" s="102">
        <f>'資料1-1-63_2'!AJ63</f>
        <v>0</v>
      </c>
      <c r="P20" s="102">
        <f>'資料1-1-63_2'!AK63</f>
        <v>0</v>
      </c>
      <c r="Q20" s="102">
        <f>'資料1-1-63_2'!AL63</f>
        <v>0</v>
      </c>
      <c r="R20" s="102">
        <f>'資料1-1-63_2'!AM63</f>
        <v>0</v>
      </c>
      <c r="S20" s="102">
        <f>'資料1-1-63_2'!AN63</f>
        <v>0</v>
      </c>
      <c r="T20" s="102">
        <f>'資料1-1-63_2'!AO63</f>
        <v>0</v>
      </c>
      <c r="U20" s="102">
        <f>'資料1-1-63_2'!AP63</f>
        <v>0</v>
      </c>
      <c r="V20" s="102">
        <f>'資料1-1-63_2'!AQ63</f>
        <v>0</v>
      </c>
      <c r="W20" s="102">
        <f>'資料1-1-63_2'!AR63</f>
        <v>0</v>
      </c>
      <c r="X20" s="102">
        <f>'資料1-1-63_2'!AS63</f>
        <v>0</v>
      </c>
      <c r="Y20" s="102">
        <f>'資料1-1-63_2'!AT63</f>
        <v>1</v>
      </c>
      <c r="Z20" s="102">
        <f>'資料1-1-63_2'!AU63</f>
        <v>0</v>
      </c>
      <c r="AA20" s="102">
        <f>'資料1-1-63_2'!AV63</f>
        <v>0</v>
      </c>
      <c r="AB20" s="102">
        <f>'資料1-1-63_2'!AW63</f>
        <v>0</v>
      </c>
      <c r="AC20" s="102">
        <f>'資料1-1-63_2'!AX63</f>
        <v>0</v>
      </c>
      <c r="AD20" s="102">
        <f>'資料1-1-63_2'!AY63+'資料1-1-63_2'!AZ63+'資料1-1-63_2'!BA63</f>
        <v>0</v>
      </c>
      <c r="AE20" s="102">
        <f>'資料1-1-63_2'!BB63</f>
        <v>0</v>
      </c>
      <c r="AF20" s="102">
        <f>'資料1-1-63_2'!BC63</f>
        <v>0</v>
      </c>
      <c r="AG20" s="102">
        <f>'資料1-1-63_2'!BD63+'資料1-1-63_2'!BE63</f>
        <v>0</v>
      </c>
      <c r="AH20" s="102">
        <f>'資料1-1-63_2'!BF63</f>
        <v>0</v>
      </c>
      <c r="AI20" s="102">
        <f>'資料1-1-63_2'!BG63</f>
        <v>0</v>
      </c>
      <c r="AJ20" s="109">
        <f t="shared" si="0"/>
        <v>1</v>
      </c>
    </row>
    <row r="21" spans="1:36" ht="12.95" customHeight="1">
      <c r="A21" s="142"/>
      <c r="B21" s="127"/>
      <c r="C21" s="110" t="s">
        <v>342</v>
      </c>
      <c r="D21" s="102">
        <f>'資料1-1-63_2'!Y64</f>
        <v>0</v>
      </c>
      <c r="E21" s="102">
        <f>'資料1-1-63_2'!Z64</f>
        <v>0</v>
      </c>
      <c r="F21" s="102">
        <f>'資料1-1-63_2'!AA64</f>
        <v>0</v>
      </c>
      <c r="G21" s="102">
        <f>'資料1-1-63_2'!AB64</f>
        <v>0</v>
      </c>
      <c r="H21" s="102">
        <f>'資料1-1-63_2'!AC64</f>
        <v>0</v>
      </c>
      <c r="I21" s="102">
        <f>'資料1-1-63_2'!AD64</f>
        <v>0</v>
      </c>
      <c r="J21" s="102">
        <f>'資料1-1-63_2'!AE64</f>
        <v>0</v>
      </c>
      <c r="K21" s="102">
        <f>'資料1-1-63_2'!AF64</f>
        <v>0</v>
      </c>
      <c r="L21" s="102">
        <f>'資料1-1-63_2'!AG64</f>
        <v>0</v>
      </c>
      <c r="M21" s="102">
        <f>'資料1-1-63_2'!AH64</f>
        <v>0</v>
      </c>
      <c r="N21" s="102">
        <f>'資料1-1-63_2'!AI64</f>
        <v>0</v>
      </c>
      <c r="O21" s="102">
        <f>'資料1-1-63_2'!AJ64</f>
        <v>0</v>
      </c>
      <c r="P21" s="102">
        <f>'資料1-1-63_2'!AK64</f>
        <v>0</v>
      </c>
      <c r="Q21" s="102">
        <f>'資料1-1-63_2'!AL64</f>
        <v>0</v>
      </c>
      <c r="R21" s="102">
        <f>'資料1-1-63_2'!AM64</f>
        <v>0</v>
      </c>
      <c r="S21" s="102">
        <f>'資料1-1-63_2'!AN64</f>
        <v>0</v>
      </c>
      <c r="T21" s="102">
        <f>'資料1-1-63_2'!AO64</f>
        <v>0</v>
      </c>
      <c r="U21" s="102">
        <f>'資料1-1-63_2'!AP64</f>
        <v>0</v>
      </c>
      <c r="V21" s="102">
        <f>'資料1-1-63_2'!AQ64</f>
        <v>0</v>
      </c>
      <c r="W21" s="102">
        <f>'資料1-1-63_2'!AR64</f>
        <v>0</v>
      </c>
      <c r="X21" s="102">
        <f>'資料1-1-63_2'!AS64</f>
        <v>0</v>
      </c>
      <c r="Y21" s="102">
        <f>'資料1-1-63_2'!AT64</f>
        <v>1</v>
      </c>
      <c r="Z21" s="102">
        <f>'資料1-1-63_2'!AU64</f>
        <v>0</v>
      </c>
      <c r="AA21" s="102">
        <f>'資料1-1-63_2'!AV64</f>
        <v>0</v>
      </c>
      <c r="AB21" s="102">
        <f>'資料1-1-63_2'!AW64</f>
        <v>0</v>
      </c>
      <c r="AC21" s="102">
        <f>'資料1-1-63_2'!AX64</f>
        <v>0</v>
      </c>
      <c r="AD21" s="102">
        <f>'資料1-1-63_2'!AY64+'資料1-1-63_2'!AZ64+'資料1-1-63_2'!BA64</f>
        <v>0</v>
      </c>
      <c r="AE21" s="102">
        <f>'資料1-1-63_2'!BB64</f>
        <v>0</v>
      </c>
      <c r="AF21" s="102">
        <f>'資料1-1-63_2'!BC64</f>
        <v>0</v>
      </c>
      <c r="AG21" s="102">
        <f>'資料1-1-63_2'!BD64+'資料1-1-63_2'!BE64</f>
        <v>0</v>
      </c>
      <c r="AH21" s="102">
        <f>'資料1-1-63_2'!BF64</f>
        <v>0</v>
      </c>
      <c r="AI21" s="102">
        <f>'資料1-1-63_2'!BG64</f>
        <v>0</v>
      </c>
      <c r="AJ21" s="109">
        <f t="shared" si="0"/>
        <v>1</v>
      </c>
    </row>
    <row r="22" spans="1:36" ht="12.95" customHeight="1">
      <c r="A22" s="142"/>
      <c r="B22" s="126" t="s">
        <v>881</v>
      </c>
      <c r="C22" s="110" t="s">
        <v>311</v>
      </c>
      <c r="D22" s="102">
        <f>'資料1-1-63_2'!Y65</f>
        <v>0</v>
      </c>
      <c r="E22" s="102">
        <f>'資料1-1-63_2'!Z65</f>
        <v>0</v>
      </c>
      <c r="F22" s="102">
        <f>'資料1-1-63_2'!AA65</f>
        <v>0</v>
      </c>
      <c r="G22" s="102">
        <f>'資料1-1-63_2'!AB65</f>
        <v>0</v>
      </c>
      <c r="H22" s="102">
        <f>'資料1-1-63_2'!AC65</f>
        <v>0</v>
      </c>
      <c r="I22" s="102">
        <f>'資料1-1-63_2'!AD65</f>
        <v>0</v>
      </c>
      <c r="J22" s="102">
        <f>'資料1-1-63_2'!AE65</f>
        <v>0</v>
      </c>
      <c r="K22" s="102">
        <f>'資料1-1-63_2'!AF65</f>
        <v>0</v>
      </c>
      <c r="L22" s="102">
        <f>'資料1-1-63_2'!AG65</f>
        <v>0</v>
      </c>
      <c r="M22" s="102">
        <f>'資料1-1-63_2'!AH65</f>
        <v>0</v>
      </c>
      <c r="N22" s="102">
        <f>'資料1-1-63_2'!AI65</f>
        <v>0</v>
      </c>
      <c r="O22" s="102">
        <f>'資料1-1-63_2'!AJ65</f>
        <v>0</v>
      </c>
      <c r="P22" s="102">
        <f>'資料1-1-63_2'!AK65</f>
        <v>0</v>
      </c>
      <c r="Q22" s="102">
        <f>'資料1-1-63_2'!AL65</f>
        <v>0</v>
      </c>
      <c r="R22" s="102">
        <f>'資料1-1-63_2'!AM65</f>
        <v>0</v>
      </c>
      <c r="S22" s="102">
        <f>'資料1-1-63_2'!AN65</f>
        <v>0</v>
      </c>
      <c r="T22" s="102">
        <f>'資料1-1-63_2'!AO65</f>
        <v>0</v>
      </c>
      <c r="U22" s="102">
        <f>'資料1-1-63_2'!AP65</f>
        <v>0</v>
      </c>
      <c r="V22" s="102">
        <f>'資料1-1-63_2'!AQ65</f>
        <v>0</v>
      </c>
      <c r="W22" s="102">
        <f>'資料1-1-63_2'!AR65</f>
        <v>0</v>
      </c>
      <c r="X22" s="102">
        <f>'資料1-1-63_2'!AS65</f>
        <v>0</v>
      </c>
      <c r="Y22" s="102">
        <f>'資料1-1-63_2'!AT65</f>
        <v>3</v>
      </c>
      <c r="Z22" s="102">
        <f>'資料1-1-63_2'!AU65</f>
        <v>0</v>
      </c>
      <c r="AA22" s="102">
        <f>'資料1-1-63_2'!AV65</f>
        <v>0</v>
      </c>
      <c r="AB22" s="102">
        <f>'資料1-1-63_2'!AW65</f>
        <v>0</v>
      </c>
      <c r="AC22" s="102">
        <f>'資料1-1-63_2'!AX65</f>
        <v>1</v>
      </c>
      <c r="AD22" s="102">
        <f>'資料1-1-63_2'!AY65+'資料1-1-63_2'!AZ65+'資料1-1-63_2'!BA65</f>
        <v>0</v>
      </c>
      <c r="AE22" s="102">
        <f>'資料1-1-63_2'!BB65</f>
        <v>0</v>
      </c>
      <c r="AF22" s="102">
        <f>'資料1-1-63_2'!BC65</f>
        <v>0</v>
      </c>
      <c r="AG22" s="102">
        <f>'資料1-1-63_2'!BD65+'資料1-1-63_2'!BE65</f>
        <v>0</v>
      </c>
      <c r="AH22" s="102">
        <f>'資料1-1-63_2'!BF65</f>
        <v>0</v>
      </c>
      <c r="AI22" s="102">
        <f>'資料1-1-63_2'!BG65</f>
        <v>0</v>
      </c>
      <c r="AJ22" s="109">
        <f t="shared" si="0"/>
        <v>4</v>
      </c>
    </row>
    <row r="23" spans="1:36" ht="12.95" customHeight="1">
      <c r="A23" s="142"/>
      <c r="B23" s="127"/>
      <c r="C23" s="110" t="s">
        <v>342</v>
      </c>
      <c r="D23" s="102">
        <f>'資料1-1-63_2'!Y66</f>
        <v>0</v>
      </c>
      <c r="E23" s="102">
        <f>'資料1-1-63_2'!Z66</f>
        <v>0</v>
      </c>
      <c r="F23" s="102">
        <f>'資料1-1-63_2'!AA66</f>
        <v>0</v>
      </c>
      <c r="G23" s="102">
        <f>'資料1-1-63_2'!AB66</f>
        <v>0</v>
      </c>
      <c r="H23" s="102">
        <f>'資料1-1-63_2'!AC66</f>
        <v>0</v>
      </c>
      <c r="I23" s="102">
        <f>'資料1-1-63_2'!AD66</f>
        <v>0</v>
      </c>
      <c r="J23" s="102">
        <f>'資料1-1-63_2'!AE66</f>
        <v>0</v>
      </c>
      <c r="K23" s="102">
        <f>'資料1-1-63_2'!AF66</f>
        <v>0</v>
      </c>
      <c r="L23" s="102">
        <f>'資料1-1-63_2'!AG66</f>
        <v>0</v>
      </c>
      <c r="M23" s="102">
        <f>'資料1-1-63_2'!AH66</f>
        <v>0</v>
      </c>
      <c r="N23" s="102">
        <f>'資料1-1-63_2'!AI66</f>
        <v>0</v>
      </c>
      <c r="O23" s="102">
        <f>'資料1-1-63_2'!AJ66</f>
        <v>0</v>
      </c>
      <c r="P23" s="102">
        <f>'資料1-1-63_2'!AK66</f>
        <v>0</v>
      </c>
      <c r="Q23" s="102">
        <f>'資料1-1-63_2'!AL66</f>
        <v>0</v>
      </c>
      <c r="R23" s="102">
        <f>'資料1-1-63_2'!AM66</f>
        <v>0</v>
      </c>
      <c r="S23" s="102">
        <f>'資料1-1-63_2'!AN66</f>
        <v>0</v>
      </c>
      <c r="T23" s="102">
        <f>'資料1-1-63_2'!AO66</f>
        <v>0</v>
      </c>
      <c r="U23" s="102">
        <f>'資料1-1-63_2'!AP66</f>
        <v>0</v>
      </c>
      <c r="V23" s="102">
        <f>'資料1-1-63_2'!AQ66</f>
        <v>0</v>
      </c>
      <c r="W23" s="102">
        <f>'資料1-1-63_2'!AR66</f>
        <v>0</v>
      </c>
      <c r="X23" s="102">
        <f>'資料1-1-63_2'!AS66</f>
        <v>0</v>
      </c>
      <c r="Y23" s="102">
        <f>'資料1-1-63_2'!AT66</f>
        <v>2</v>
      </c>
      <c r="Z23" s="102">
        <f>'資料1-1-63_2'!AU66</f>
        <v>0</v>
      </c>
      <c r="AA23" s="102">
        <f>'資料1-1-63_2'!AV66</f>
        <v>0</v>
      </c>
      <c r="AB23" s="102">
        <f>'資料1-1-63_2'!AW66</f>
        <v>0</v>
      </c>
      <c r="AC23" s="102">
        <f>'資料1-1-63_2'!AX66</f>
        <v>1</v>
      </c>
      <c r="AD23" s="102">
        <f>'資料1-1-63_2'!AY66+'資料1-1-63_2'!AZ66+'資料1-1-63_2'!BA66</f>
        <v>0</v>
      </c>
      <c r="AE23" s="102">
        <f>'資料1-1-63_2'!BB66</f>
        <v>0</v>
      </c>
      <c r="AF23" s="102">
        <f>'資料1-1-63_2'!BC66</f>
        <v>0</v>
      </c>
      <c r="AG23" s="102">
        <f>'資料1-1-63_2'!BD66+'資料1-1-63_2'!BE66</f>
        <v>0</v>
      </c>
      <c r="AH23" s="102">
        <f>'資料1-1-63_2'!BF66</f>
        <v>0</v>
      </c>
      <c r="AI23" s="102">
        <f>'資料1-1-63_2'!BG66</f>
        <v>0</v>
      </c>
      <c r="AJ23" s="109">
        <f t="shared" si="0"/>
        <v>3</v>
      </c>
    </row>
    <row r="24" spans="1:36" s="96" customFormat="1" ht="12.95" customHeight="1">
      <c r="A24" s="142"/>
      <c r="B24" s="128" t="s">
        <v>882</v>
      </c>
      <c r="C24" s="110" t="s">
        <v>311</v>
      </c>
      <c r="D24" s="102">
        <f>'資料1-1-63_2'!Y67</f>
        <v>0</v>
      </c>
      <c r="E24" s="102">
        <f>'資料1-1-63_2'!Z67</f>
        <v>0</v>
      </c>
      <c r="F24" s="102">
        <f>'資料1-1-63_2'!AA67</f>
        <v>0</v>
      </c>
      <c r="G24" s="102">
        <f>'資料1-1-63_2'!AB67</f>
        <v>0</v>
      </c>
      <c r="H24" s="102">
        <f>'資料1-1-63_2'!AC67</f>
        <v>0</v>
      </c>
      <c r="I24" s="102">
        <f>'資料1-1-63_2'!AD67</f>
        <v>0</v>
      </c>
      <c r="J24" s="102">
        <f>'資料1-1-63_2'!AE67</f>
        <v>0</v>
      </c>
      <c r="K24" s="102">
        <f>'資料1-1-63_2'!AF67</f>
        <v>0</v>
      </c>
      <c r="L24" s="102">
        <f>'資料1-1-63_2'!AG67</f>
        <v>0</v>
      </c>
      <c r="M24" s="102">
        <f>'資料1-1-63_2'!AH67</f>
        <v>0</v>
      </c>
      <c r="N24" s="102">
        <f>'資料1-1-63_2'!AI67</f>
        <v>0</v>
      </c>
      <c r="O24" s="102">
        <f>'資料1-1-63_2'!AJ67</f>
        <v>0</v>
      </c>
      <c r="P24" s="102">
        <f>'資料1-1-63_2'!AK67</f>
        <v>0</v>
      </c>
      <c r="Q24" s="102">
        <f>'資料1-1-63_2'!AL67</f>
        <v>0</v>
      </c>
      <c r="R24" s="102">
        <f>'資料1-1-63_2'!AM67</f>
        <v>0</v>
      </c>
      <c r="S24" s="102">
        <f>'資料1-1-63_2'!AN67</f>
        <v>0</v>
      </c>
      <c r="T24" s="102">
        <f>'資料1-1-63_2'!AO67</f>
        <v>0</v>
      </c>
      <c r="U24" s="102">
        <f>'資料1-1-63_2'!AP67</f>
        <v>0</v>
      </c>
      <c r="V24" s="102">
        <f>'資料1-1-63_2'!AQ67</f>
        <v>0</v>
      </c>
      <c r="W24" s="102">
        <f>'資料1-1-63_2'!AR67</f>
        <v>0</v>
      </c>
      <c r="X24" s="102">
        <f>'資料1-1-63_2'!AS67</f>
        <v>0</v>
      </c>
      <c r="Y24" s="102">
        <f>'資料1-1-63_2'!AT67</f>
        <v>0</v>
      </c>
      <c r="Z24" s="102">
        <f>'資料1-1-63_2'!AU67</f>
        <v>0</v>
      </c>
      <c r="AA24" s="102">
        <f>'資料1-1-63_2'!AV67</f>
        <v>0</v>
      </c>
      <c r="AB24" s="102">
        <f>'資料1-1-63_2'!AW67</f>
        <v>0</v>
      </c>
      <c r="AC24" s="102">
        <f>'資料1-1-63_2'!AX67</f>
        <v>0</v>
      </c>
      <c r="AD24" s="102">
        <f>'資料1-1-63_2'!AY67+'資料1-1-63_2'!AZ67+'資料1-1-63_2'!BA67</f>
        <v>0</v>
      </c>
      <c r="AE24" s="102">
        <f>'資料1-1-63_2'!BB67</f>
        <v>0</v>
      </c>
      <c r="AF24" s="102">
        <f>'資料1-1-63_2'!BC67</f>
        <v>0</v>
      </c>
      <c r="AG24" s="102">
        <f>'資料1-1-63_2'!BD67+'資料1-1-63_2'!BE67</f>
        <v>0</v>
      </c>
      <c r="AH24" s="102">
        <f>'資料1-1-63_2'!BF67</f>
        <v>0</v>
      </c>
      <c r="AI24" s="102">
        <f>'資料1-1-63_2'!BG67</f>
        <v>0</v>
      </c>
      <c r="AJ24" s="109">
        <f t="shared" si="0"/>
        <v>0</v>
      </c>
    </row>
    <row r="25" spans="1:36" s="96" customFormat="1" ht="12.95" customHeight="1">
      <c r="A25" s="142"/>
      <c r="B25" s="139"/>
      <c r="C25" s="110" t="s">
        <v>342</v>
      </c>
      <c r="D25" s="102">
        <f>'資料1-1-63_2'!Y68</f>
        <v>0</v>
      </c>
      <c r="E25" s="102">
        <f>'資料1-1-63_2'!Z68</f>
        <v>0</v>
      </c>
      <c r="F25" s="102">
        <f>'資料1-1-63_2'!AA68</f>
        <v>0</v>
      </c>
      <c r="G25" s="102">
        <f>'資料1-1-63_2'!AB68</f>
        <v>0</v>
      </c>
      <c r="H25" s="102">
        <f>'資料1-1-63_2'!AC68</f>
        <v>0</v>
      </c>
      <c r="I25" s="102">
        <f>'資料1-1-63_2'!AD68</f>
        <v>0</v>
      </c>
      <c r="J25" s="102">
        <f>'資料1-1-63_2'!AE68</f>
        <v>0</v>
      </c>
      <c r="K25" s="102">
        <f>'資料1-1-63_2'!AF68</f>
        <v>0</v>
      </c>
      <c r="L25" s="102">
        <f>'資料1-1-63_2'!AG68</f>
        <v>0</v>
      </c>
      <c r="M25" s="102">
        <f>'資料1-1-63_2'!AH68</f>
        <v>0</v>
      </c>
      <c r="N25" s="102">
        <f>'資料1-1-63_2'!AI68</f>
        <v>0</v>
      </c>
      <c r="O25" s="102">
        <f>'資料1-1-63_2'!AJ68</f>
        <v>0</v>
      </c>
      <c r="P25" s="102">
        <f>'資料1-1-63_2'!AK68</f>
        <v>0</v>
      </c>
      <c r="Q25" s="102">
        <f>'資料1-1-63_2'!AL68</f>
        <v>0</v>
      </c>
      <c r="R25" s="102">
        <f>'資料1-1-63_2'!AM68</f>
        <v>0</v>
      </c>
      <c r="S25" s="102">
        <f>'資料1-1-63_2'!AN68</f>
        <v>0</v>
      </c>
      <c r="T25" s="102">
        <f>'資料1-1-63_2'!AO68</f>
        <v>0</v>
      </c>
      <c r="U25" s="102">
        <f>'資料1-1-63_2'!AP68</f>
        <v>0</v>
      </c>
      <c r="V25" s="102">
        <f>'資料1-1-63_2'!AQ68</f>
        <v>0</v>
      </c>
      <c r="W25" s="102">
        <f>'資料1-1-63_2'!AR68</f>
        <v>0</v>
      </c>
      <c r="X25" s="102">
        <f>'資料1-1-63_2'!AS68</f>
        <v>0</v>
      </c>
      <c r="Y25" s="102">
        <f>'資料1-1-63_2'!AT68</f>
        <v>0</v>
      </c>
      <c r="Z25" s="102">
        <f>'資料1-1-63_2'!AU68</f>
        <v>0</v>
      </c>
      <c r="AA25" s="102">
        <f>'資料1-1-63_2'!AV68</f>
        <v>0</v>
      </c>
      <c r="AB25" s="102">
        <f>'資料1-1-63_2'!AW68</f>
        <v>0</v>
      </c>
      <c r="AC25" s="102">
        <f>'資料1-1-63_2'!AX68</f>
        <v>0</v>
      </c>
      <c r="AD25" s="102">
        <f>'資料1-1-63_2'!AY68+'資料1-1-63_2'!AZ68+'資料1-1-63_2'!BA68</f>
        <v>0</v>
      </c>
      <c r="AE25" s="102">
        <f>'資料1-1-63_2'!BB68</f>
        <v>0</v>
      </c>
      <c r="AF25" s="102">
        <f>'資料1-1-63_2'!BC68</f>
        <v>0</v>
      </c>
      <c r="AG25" s="102">
        <f>'資料1-1-63_2'!BD68+'資料1-1-63_2'!BE68</f>
        <v>0</v>
      </c>
      <c r="AH25" s="102">
        <f>'[1]実態調査14表（Ｒ１）'!BO68</f>
        <v>0</v>
      </c>
      <c r="AI25" s="102">
        <f>'資料1-1-63_2'!BG68</f>
        <v>0</v>
      </c>
      <c r="AJ25" s="109">
        <f t="shared" si="0"/>
        <v>0</v>
      </c>
    </row>
    <row r="26" spans="1:36" ht="12.95" customHeight="1">
      <c r="A26" s="142"/>
      <c r="B26" s="130" t="s">
        <v>344</v>
      </c>
      <c r="C26" s="111" t="s">
        <v>311</v>
      </c>
      <c r="D26" s="109">
        <f>SUM(D6,D8,D10,D12,D14,D16,D18,D20,D22,D24)</f>
        <v>0</v>
      </c>
      <c r="E26" s="109">
        <f t="shared" ref="E26:AI27" si="1">SUM(E6,E8,E10,E12,E14,E16,E18,E20,E22,E24)</f>
        <v>0</v>
      </c>
      <c r="F26" s="109">
        <f t="shared" si="1"/>
        <v>1</v>
      </c>
      <c r="G26" s="109">
        <f t="shared" si="1"/>
        <v>0</v>
      </c>
      <c r="H26" s="109">
        <f t="shared" si="1"/>
        <v>0</v>
      </c>
      <c r="I26" s="109">
        <f t="shared" si="1"/>
        <v>2</v>
      </c>
      <c r="J26" s="109">
        <f t="shared" si="1"/>
        <v>0</v>
      </c>
      <c r="K26" s="109">
        <f t="shared" si="1"/>
        <v>0</v>
      </c>
      <c r="L26" s="109">
        <f t="shared" si="1"/>
        <v>3</v>
      </c>
      <c r="M26" s="109">
        <f t="shared" si="1"/>
        <v>2</v>
      </c>
      <c r="N26" s="109">
        <f t="shared" si="1"/>
        <v>2</v>
      </c>
      <c r="O26" s="109">
        <f t="shared" si="1"/>
        <v>0</v>
      </c>
      <c r="P26" s="109">
        <f t="shared" si="1"/>
        <v>1</v>
      </c>
      <c r="Q26" s="109">
        <f t="shared" si="1"/>
        <v>0</v>
      </c>
      <c r="R26" s="109">
        <f t="shared" si="1"/>
        <v>0</v>
      </c>
      <c r="S26" s="109">
        <f t="shared" si="1"/>
        <v>0</v>
      </c>
      <c r="T26" s="109">
        <f t="shared" si="1"/>
        <v>0</v>
      </c>
      <c r="U26" s="109">
        <f t="shared" si="1"/>
        <v>0</v>
      </c>
      <c r="V26" s="109">
        <f t="shared" si="1"/>
        <v>0</v>
      </c>
      <c r="W26" s="109">
        <f t="shared" si="1"/>
        <v>0</v>
      </c>
      <c r="X26" s="109">
        <f t="shared" si="1"/>
        <v>1</v>
      </c>
      <c r="Y26" s="109">
        <f t="shared" si="1"/>
        <v>54</v>
      </c>
      <c r="Z26" s="109">
        <f t="shared" si="1"/>
        <v>0</v>
      </c>
      <c r="AA26" s="109">
        <f t="shared" si="1"/>
        <v>0</v>
      </c>
      <c r="AB26" s="109">
        <f t="shared" si="1"/>
        <v>0</v>
      </c>
      <c r="AC26" s="109">
        <f t="shared" si="1"/>
        <v>10</v>
      </c>
      <c r="AD26" s="109">
        <f t="shared" si="1"/>
        <v>3</v>
      </c>
      <c r="AE26" s="109">
        <f t="shared" si="1"/>
        <v>4</v>
      </c>
      <c r="AF26" s="109">
        <f t="shared" si="1"/>
        <v>6</v>
      </c>
      <c r="AG26" s="109">
        <f t="shared" si="1"/>
        <v>0</v>
      </c>
      <c r="AH26" s="109">
        <f t="shared" si="1"/>
        <v>0</v>
      </c>
      <c r="AI26" s="109">
        <f t="shared" si="1"/>
        <v>0</v>
      </c>
      <c r="AJ26" s="109">
        <f>SUM(D26:AI26)</f>
        <v>89</v>
      </c>
    </row>
    <row r="27" spans="1:36" ht="12.95" customHeight="1">
      <c r="A27" s="143"/>
      <c r="B27" s="131"/>
      <c r="C27" s="111" t="s">
        <v>342</v>
      </c>
      <c r="D27" s="109">
        <f>SUM(D7,D9,D11,D13,D15,D17,D19,D21,D23,D25)</f>
        <v>0</v>
      </c>
      <c r="E27" s="109">
        <f t="shared" si="1"/>
        <v>0</v>
      </c>
      <c r="F27" s="109">
        <f t="shared" si="1"/>
        <v>1</v>
      </c>
      <c r="G27" s="109">
        <f t="shared" si="1"/>
        <v>0</v>
      </c>
      <c r="H27" s="109">
        <f t="shared" si="1"/>
        <v>0</v>
      </c>
      <c r="I27" s="109">
        <f t="shared" si="1"/>
        <v>0</v>
      </c>
      <c r="J27" s="109">
        <f t="shared" si="1"/>
        <v>0</v>
      </c>
      <c r="K27" s="109">
        <f t="shared" si="1"/>
        <v>0</v>
      </c>
      <c r="L27" s="109">
        <f t="shared" si="1"/>
        <v>1</v>
      </c>
      <c r="M27" s="109">
        <f t="shared" si="1"/>
        <v>2</v>
      </c>
      <c r="N27" s="109">
        <f t="shared" si="1"/>
        <v>0</v>
      </c>
      <c r="O27" s="109">
        <f t="shared" si="1"/>
        <v>0</v>
      </c>
      <c r="P27" s="109">
        <f t="shared" si="1"/>
        <v>0</v>
      </c>
      <c r="Q27" s="109">
        <f t="shared" si="1"/>
        <v>0</v>
      </c>
      <c r="R27" s="109">
        <f t="shared" si="1"/>
        <v>0</v>
      </c>
      <c r="S27" s="109">
        <f t="shared" si="1"/>
        <v>0</v>
      </c>
      <c r="T27" s="109">
        <f t="shared" si="1"/>
        <v>0</v>
      </c>
      <c r="U27" s="109">
        <f t="shared" si="1"/>
        <v>0</v>
      </c>
      <c r="V27" s="109">
        <f t="shared" si="1"/>
        <v>0</v>
      </c>
      <c r="W27" s="109">
        <f t="shared" si="1"/>
        <v>0</v>
      </c>
      <c r="X27" s="109">
        <f t="shared" si="1"/>
        <v>0</v>
      </c>
      <c r="Y27" s="109">
        <f t="shared" si="1"/>
        <v>24</v>
      </c>
      <c r="Z27" s="109">
        <f t="shared" si="1"/>
        <v>0</v>
      </c>
      <c r="AA27" s="109">
        <f t="shared" si="1"/>
        <v>0</v>
      </c>
      <c r="AB27" s="109">
        <f t="shared" si="1"/>
        <v>0</v>
      </c>
      <c r="AC27" s="109">
        <f t="shared" si="1"/>
        <v>2</v>
      </c>
      <c r="AD27" s="109">
        <f t="shared" si="1"/>
        <v>3</v>
      </c>
      <c r="AE27" s="109">
        <f t="shared" si="1"/>
        <v>4</v>
      </c>
      <c r="AF27" s="109">
        <f t="shared" si="1"/>
        <v>4</v>
      </c>
      <c r="AG27" s="109">
        <f t="shared" si="1"/>
        <v>0</v>
      </c>
      <c r="AH27" s="109">
        <f t="shared" si="1"/>
        <v>0</v>
      </c>
      <c r="AI27" s="109">
        <f t="shared" si="1"/>
        <v>0</v>
      </c>
      <c r="AJ27" s="109">
        <f>SUM(D27:AI27)</f>
        <v>41</v>
      </c>
    </row>
    <row r="28" spans="1:36" ht="12.95" customHeight="1">
      <c r="A28" s="140" t="s">
        <v>345</v>
      </c>
      <c r="B28" s="128" t="s">
        <v>346</v>
      </c>
      <c r="C28" s="110" t="s">
        <v>311</v>
      </c>
      <c r="D28" s="102">
        <f>'資料1-1-63_2'!Y69</f>
        <v>0</v>
      </c>
      <c r="E28" s="102">
        <f>'資料1-1-63_2'!Z69</f>
        <v>0</v>
      </c>
      <c r="F28" s="102">
        <f>'資料1-1-63_2'!AA69</f>
        <v>2</v>
      </c>
      <c r="G28" s="102">
        <f>'資料1-1-63_2'!AB69</f>
        <v>0</v>
      </c>
      <c r="H28" s="102">
        <f>'資料1-1-63_2'!AC69</f>
        <v>0</v>
      </c>
      <c r="I28" s="102">
        <f>'資料1-1-63_2'!AD69</f>
        <v>2</v>
      </c>
      <c r="J28" s="102">
        <f>'資料1-1-63_2'!AE69</f>
        <v>0</v>
      </c>
      <c r="K28" s="102">
        <f>'資料1-1-63_2'!AF69</f>
        <v>2</v>
      </c>
      <c r="L28" s="102">
        <f>'資料1-1-63_2'!AG69</f>
        <v>4</v>
      </c>
      <c r="M28" s="102">
        <f>'資料1-1-63_2'!AH69</f>
        <v>1</v>
      </c>
      <c r="N28" s="102">
        <f>'資料1-1-63_2'!AI69</f>
        <v>3</v>
      </c>
      <c r="O28" s="102">
        <f>'資料1-1-63_2'!AJ69</f>
        <v>0</v>
      </c>
      <c r="P28" s="102">
        <f>'資料1-1-63_2'!AK69</f>
        <v>2</v>
      </c>
      <c r="Q28" s="102">
        <f>'資料1-1-63_2'!AL69</f>
        <v>0</v>
      </c>
      <c r="R28" s="102">
        <f>'資料1-1-63_2'!AM69</f>
        <v>0</v>
      </c>
      <c r="S28" s="102">
        <f>'資料1-1-63_2'!AN69</f>
        <v>0</v>
      </c>
      <c r="T28" s="102">
        <f>'資料1-1-63_2'!AO69</f>
        <v>0</v>
      </c>
      <c r="U28" s="102">
        <f>'資料1-1-63_2'!AP69</f>
        <v>0</v>
      </c>
      <c r="V28" s="102">
        <f>'資料1-1-63_2'!AQ69</f>
        <v>0</v>
      </c>
      <c r="W28" s="102">
        <f>'資料1-1-63_2'!AR69</f>
        <v>0</v>
      </c>
      <c r="X28" s="102">
        <f>'資料1-1-63_2'!AS69</f>
        <v>0</v>
      </c>
      <c r="Y28" s="102">
        <f>'資料1-1-63_2'!AT69</f>
        <v>37</v>
      </c>
      <c r="Z28" s="102">
        <f>'資料1-1-63_2'!AU69</f>
        <v>0</v>
      </c>
      <c r="AA28" s="102">
        <f>'資料1-1-63_2'!AV69</f>
        <v>0</v>
      </c>
      <c r="AB28" s="102">
        <f>'資料1-1-63_2'!AW69</f>
        <v>0</v>
      </c>
      <c r="AC28" s="102">
        <f>'資料1-1-63_2'!AX69</f>
        <v>14</v>
      </c>
      <c r="AD28" s="102">
        <f>'資料1-1-63_2'!AY69+'資料1-1-63_2'!AZ69+'資料1-1-63_2'!BA69</f>
        <v>1</v>
      </c>
      <c r="AE28" s="102">
        <f>'資料1-1-63_2'!BB69</f>
        <v>21</v>
      </c>
      <c r="AF28" s="102">
        <f>'資料1-1-63_2'!BC69</f>
        <v>5</v>
      </c>
      <c r="AG28" s="102">
        <f>'資料1-1-63_2'!BD69+'資料1-1-63_2'!BE69</f>
        <v>0</v>
      </c>
      <c r="AH28" s="102">
        <f>'資料1-1-63_2'!BF69</f>
        <v>0</v>
      </c>
      <c r="AI28" s="102">
        <f>'資料1-1-63_2'!BG69</f>
        <v>0</v>
      </c>
      <c r="AJ28" s="109">
        <f t="shared" si="0"/>
        <v>94</v>
      </c>
    </row>
    <row r="29" spans="1:36" ht="12.95" customHeight="1">
      <c r="A29" s="124"/>
      <c r="B29" s="139"/>
      <c r="C29" s="110" t="s">
        <v>342</v>
      </c>
      <c r="D29" s="102">
        <f>'資料1-1-63_2'!Y70</f>
        <v>0</v>
      </c>
      <c r="E29" s="102">
        <f>'資料1-1-63_2'!Z70</f>
        <v>0</v>
      </c>
      <c r="F29" s="102">
        <f>'資料1-1-63_2'!AA70</f>
        <v>2</v>
      </c>
      <c r="G29" s="102">
        <f>'資料1-1-63_2'!AB70</f>
        <v>0</v>
      </c>
      <c r="H29" s="102">
        <f>'資料1-1-63_2'!AC70</f>
        <v>0</v>
      </c>
      <c r="I29" s="102">
        <f>'資料1-1-63_2'!AD70</f>
        <v>0</v>
      </c>
      <c r="J29" s="102">
        <f>'資料1-1-63_2'!AE70</f>
        <v>0</v>
      </c>
      <c r="K29" s="102">
        <f>'資料1-1-63_2'!AF70</f>
        <v>1</v>
      </c>
      <c r="L29" s="102">
        <f>'資料1-1-63_2'!AG70</f>
        <v>2</v>
      </c>
      <c r="M29" s="102">
        <f>'資料1-1-63_2'!AH70</f>
        <v>1</v>
      </c>
      <c r="N29" s="102">
        <f>'資料1-1-63_2'!AI70</f>
        <v>1</v>
      </c>
      <c r="O29" s="102">
        <f>'資料1-1-63_2'!AJ70</f>
        <v>0</v>
      </c>
      <c r="P29" s="102">
        <f>'資料1-1-63_2'!AK70</f>
        <v>1</v>
      </c>
      <c r="Q29" s="102">
        <f>'資料1-1-63_2'!AL70</f>
        <v>0</v>
      </c>
      <c r="R29" s="102">
        <f>'資料1-1-63_2'!AM70</f>
        <v>0</v>
      </c>
      <c r="S29" s="102">
        <f>'資料1-1-63_2'!AN70</f>
        <v>0</v>
      </c>
      <c r="T29" s="102">
        <f>'資料1-1-63_2'!AO70</f>
        <v>0</v>
      </c>
      <c r="U29" s="102">
        <f>'資料1-1-63_2'!AP70</f>
        <v>0</v>
      </c>
      <c r="V29" s="102">
        <f>'資料1-1-63_2'!AQ70</f>
        <v>0</v>
      </c>
      <c r="W29" s="102">
        <f>'資料1-1-63_2'!AR70</f>
        <v>0</v>
      </c>
      <c r="X29" s="102">
        <f>'資料1-1-63_2'!AS70</f>
        <v>0</v>
      </c>
      <c r="Y29" s="102">
        <f>'資料1-1-63_2'!AT70</f>
        <v>10</v>
      </c>
      <c r="Z29" s="102">
        <f>'資料1-1-63_2'!AU70</f>
        <v>0</v>
      </c>
      <c r="AA29" s="102">
        <f>'資料1-1-63_2'!AV70</f>
        <v>0</v>
      </c>
      <c r="AB29" s="102">
        <f>'資料1-1-63_2'!AW70</f>
        <v>0</v>
      </c>
      <c r="AC29" s="102">
        <f>'資料1-1-63_2'!AX70</f>
        <v>3</v>
      </c>
      <c r="AD29" s="102">
        <f>'資料1-1-63_2'!AY70+'資料1-1-63_2'!AZ70+'資料1-1-63_2'!BA70</f>
        <v>1</v>
      </c>
      <c r="AE29" s="102">
        <f>'資料1-1-63_2'!BB70</f>
        <v>13</v>
      </c>
      <c r="AF29" s="102">
        <f>'資料1-1-63_2'!BC70</f>
        <v>3</v>
      </c>
      <c r="AG29" s="102">
        <f>'資料1-1-63_2'!BD70+'資料1-1-63_2'!BE70</f>
        <v>0</v>
      </c>
      <c r="AH29" s="102">
        <f>'資料1-1-63_2'!BF70</f>
        <v>0</v>
      </c>
      <c r="AI29" s="102">
        <f>'資料1-1-63_2'!BG70</f>
        <v>0</v>
      </c>
      <c r="AJ29" s="109">
        <f t="shared" si="0"/>
        <v>38</v>
      </c>
    </row>
    <row r="30" spans="1:36" ht="12.95" customHeight="1">
      <c r="A30" s="124"/>
      <c r="B30" s="128" t="s">
        <v>883</v>
      </c>
      <c r="C30" s="110" t="s">
        <v>311</v>
      </c>
      <c r="D30" s="102">
        <f>'資料1-1-63_2'!Y93</f>
        <v>0</v>
      </c>
      <c r="E30" s="102">
        <f>'資料1-1-63_2'!Z93</f>
        <v>0</v>
      </c>
      <c r="F30" s="102">
        <f>'資料1-1-63_2'!AA93</f>
        <v>0</v>
      </c>
      <c r="G30" s="102">
        <f>'資料1-1-63_2'!AB93</f>
        <v>0</v>
      </c>
      <c r="H30" s="102">
        <f>'資料1-1-63_2'!AC93</f>
        <v>0</v>
      </c>
      <c r="I30" s="102">
        <f>'資料1-1-63_2'!AD93</f>
        <v>0</v>
      </c>
      <c r="J30" s="102">
        <f>'資料1-1-63_2'!AE93</f>
        <v>0</v>
      </c>
      <c r="K30" s="102">
        <f>'資料1-1-63_2'!AF93</f>
        <v>0</v>
      </c>
      <c r="L30" s="102">
        <f>'資料1-1-63_2'!AG93</f>
        <v>0</v>
      </c>
      <c r="M30" s="102">
        <f>'資料1-1-63_2'!AH93</f>
        <v>0</v>
      </c>
      <c r="N30" s="102">
        <f>'資料1-1-63_2'!AI93</f>
        <v>0</v>
      </c>
      <c r="O30" s="102">
        <f>'資料1-1-63_2'!AJ93</f>
        <v>0</v>
      </c>
      <c r="P30" s="102">
        <f>'資料1-1-63_2'!AK93</f>
        <v>0</v>
      </c>
      <c r="Q30" s="102">
        <f>'資料1-1-63_2'!AL93</f>
        <v>0</v>
      </c>
      <c r="R30" s="102">
        <f>'資料1-1-63_2'!AM93</f>
        <v>0</v>
      </c>
      <c r="S30" s="102">
        <f>'資料1-1-63_2'!AN93</f>
        <v>0</v>
      </c>
      <c r="T30" s="102">
        <f>'資料1-1-63_2'!AO93</f>
        <v>0</v>
      </c>
      <c r="U30" s="102">
        <f>'資料1-1-63_2'!AP93</f>
        <v>0</v>
      </c>
      <c r="V30" s="102">
        <f>'資料1-1-63_2'!AQ93</f>
        <v>0</v>
      </c>
      <c r="W30" s="102">
        <f>'資料1-1-63_2'!AR93</f>
        <v>0</v>
      </c>
      <c r="X30" s="102">
        <f>'資料1-1-63_2'!AS93</f>
        <v>0</v>
      </c>
      <c r="Y30" s="102">
        <f>'資料1-1-63_2'!AT93</f>
        <v>0</v>
      </c>
      <c r="Z30" s="102">
        <f>'資料1-1-63_2'!AU93</f>
        <v>0</v>
      </c>
      <c r="AA30" s="102">
        <f>'資料1-1-63_2'!AV93</f>
        <v>0</v>
      </c>
      <c r="AB30" s="102">
        <f>'資料1-1-63_2'!AW93</f>
        <v>0</v>
      </c>
      <c r="AC30" s="102">
        <f>'資料1-1-63_2'!AX93</f>
        <v>0</v>
      </c>
      <c r="AD30" s="102">
        <f>'資料1-1-63_2'!AY93+'資料1-1-63_2'!AZ93+'資料1-1-63_2'!BA93</f>
        <v>0</v>
      </c>
      <c r="AE30" s="102">
        <f>'資料1-1-63_2'!BB93</f>
        <v>0</v>
      </c>
      <c r="AF30" s="102">
        <f>'資料1-1-63_2'!BC93</f>
        <v>0</v>
      </c>
      <c r="AG30" s="102">
        <f>'資料1-1-63_2'!BD93+'資料1-1-63_2'!BE93</f>
        <v>0</v>
      </c>
      <c r="AH30" s="102">
        <f>'資料1-1-63_2'!BF93</f>
        <v>0</v>
      </c>
      <c r="AI30" s="102">
        <f>'資料1-1-63_2'!BG93</f>
        <v>0</v>
      </c>
      <c r="AJ30" s="109">
        <f t="shared" si="0"/>
        <v>0</v>
      </c>
    </row>
    <row r="31" spans="1:36" ht="12.95" customHeight="1">
      <c r="A31" s="124"/>
      <c r="B31" s="139"/>
      <c r="C31" s="110" t="s">
        <v>342</v>
      </c>
      <c r="D31" s="102">
        <f>'資料1-1-63_2'!Y94</f>
        <v>0</v>
      </c>
      <c r="E31" s="102">
        <f>'資料1-1-63_2'!Z94</f>
        <v>0</v>
      </c>
      <c r="F31" s="102">
        <f>'資料1-1-63_2'!AA94</f>
        <v>0</v>
      </c>
      <c r="G31" s="102">
        <f>'資料1-1-63_2'!AB94</f>
        <v>0</v>
      </c>
      <c r="H31" s="102">
        <f>'資料1-1-63_2'!AC94</f>
        <v>0</v>
      </c>
      <c r="I31" s="102">
        <f>'資料1-1-63_2'!AD94</f>
        <v>0</v>
      </c>
      <c r="J31" s="102">
        <f>'資料1-1-63_2'!AE94</f>
        <v>0</v>
      </c>
      <c r="K31" s="102">
        <f>'資料1-1-63_2'!AF94</f>
        <v>0</v>
      </c>
      <c r="L31" s="102">
        <f>'資料1-1-63_2'!AG94</f>
        <v>0</v>
      </c>
      <c r="M31" s="102">
        <f>'資料1-1-63_2'!AH94</f>
        <v>0</v>
      </c>
      <c r="N31" s="102">
        <f>'資料1-1-63_2'!AI94</f>
        <v>0</v>
      </c>
      <c r="O31" s="102">
        <f>'資料1-1-63_2'!AJ94</f>
        <v>0</v>
      </c>
      <c r="P31" s="102">
        <f>'資料1-1-63_2'!AK94</f>
        <v>0</v>
      </c>
      <c r="Q31" s="102">
        <f>'資料1-1-63_2'!AL94</f>
        <v>0</v>
      </c>
      <c r="R31" s="102">
        <f>'資料1-1-63_2'!AM94</f>
        <v>0</v>
      </c>
      <c r="S31" s="102">
        <f>'資料1-1-63_2'!AN94</f>
        <v>0</v>
      </c>
      <c r="T31" s="102">
        <f>'資料1-1-63_2'!AO94</f>
        <v>0</v>
      </c>
      <c r="U31" s="102">
        <f>'資料1-1-63_2'!AP94</f>
        <v>0</v>
      </c>
      <c r="V31" s="102">
        <f>'資料1-1-63_2'!AQ94</f>
        <v>0</v>
      </c>
      <c r="W31" s="102">
        <f>'資料1-1-63_2'!AR94</f>
        <v>0</v>
      </c>
      <c r="X31" s="102">
        <f>'資料1-1-63_2'!AS94</f>
        <v>0</v>
      </c>
      <c r="Y31" s="102">
        <f>'資料1-1-63_2'!AT94</f>
        <v>0</v>
      </c>
      <c r="Z31" s="102">
        <f>'資料1-1-63_2'!AU94</f>
        <v>0</v>
      </c>
      <c r="AA31" s="102">
        <f>'資料1-1-63_2'!AV94</f>
        <v>0</v>
      </c>
      <c r="AB31" s="102">
        <f>'資料1-1-63_2'!AW94</f>
        <v>0</v>
      </c>
      <c r="AC31" s="102">
        <f>'資料1-1-63_2'!AX94</f>
        <v>0</v>
      </c>
      <c r="AD31" s="102">
        <f>'資料1-1-63_2'!AY94+'資料1-1-63_2'!AZ94+'資料1-1-63_2'!BA94</f>
        <v>0</v>
      </c>
      <c r="AE31" s="102">
        <f>'資料1-1-63_2'!BB94</f>
        <v>0</v>
      </c>
      <c r="AF31" s="102">
        <f>'資料1-1-63_2'!BC94</f>
        <v>0</v>
      </c>
      <c r="AG31" s="102">
        <f>'資料1-1-63_2'!BD94+'資料1-1-63_2'!BE94</f>
        <v>0</v>
      </c>
      <c r="AH31" s="102">
        <f>'資料1-1-63_2'!BF94</f>
        <v>0</v>
      </c>
      <c r="AI31" s="102">
        <f>'資料1-1-63_2'!BG94</f>
        <v>0</v>
      </c>
      <c r="AJ31" s="109">
        <f t="shared" si="0"/>
        <v>0</v>
      </c>
    </row>
    <row r="32" spans="1:36" ht="12.95" customHeight="1">
      <c r="A32" s="124"/>
      <c r="B32" s="128" t="s">
        <v>347</v>
      </c>
      <c r="C32" s="110" t="s">
        <v>311</v>
      </c>
      <c r="D32" s="102">
        <f>'資料1-1-63_2'!Y71</f>
        <v>0</v>
      </c>
      <c r="E32" s="102">
        <f>'資料1-1-63_2'!Z71</f>
        <v>0</v>
      </c>
      <c r="F32" s="102">
        <f>'資料1-1-63_2'!AA71</f>
        <v>0</v>
      </c>
      <c r="G32" s="102">
        <f>'資料1-1-63_2'!AB71</f>
        <v>0</v>
      </c>
      <c r="H32" s="102">
        <f>'資料1-1-63_2'!AC71</f>
        <v>0</v>
      </c>
      <c r="I32" s="102">
        <f>'資料1-1-63_2'!AD71</f>
        <v>0</v>
      </c>
      <c r="J32" s="102">
        <f>'資料1-1-63_2'!AE71</f>
        <v>0</v>
      </c>
      <c r="K32" s="102">
        <f>'資料1-1-63_2'!AF71</f>
        <v>0</v>
      </c>
      <c r="L32" s="102">
        <f>'資料1-1-63_2'!AG71</f>
        <v>1</v>
      </c>
      <c r="M32" s="102">
        <f>'資料1-1-63_2'!AH71</f>
        <v>0</v>
      </c>
      <c r="N32" s="102">
        <f>'資料1-1-63_2'!AI71</f>
        <v>0</v>
      </c>
      <c r="O32" s="102">
        <f>'資料1-1-63_2'!AJ71</f>
        <v>0</v>
      </c>
      <c r="P32" s="102">
        <f>'資料1-1-63_2'!AK71</f>
        <v>0</v>
      </c>
      <c r="Q32" s="102">
        <f>'資料1-1-63_2'!AL71</f>
        <v>0</v>
      </c>
      <c r="R32" s="102">
        <f>'資料1-1-63_2'!AM71</f>
        <v>0</v>
      </c>
      <c r="S32" s="102">
        <f>'資料1-1-63_2'!AN71</f>
        <v>0</v>
      </c>
      <c r="T32" s="102">
        <f>'資料1-1-63_2'!AO71</f>
        <v>0</v>
      </c>
      <c r="U32" s="102">
        <f>'資料1-1-63_2'!AP71</f>
        <v>0</v>
      </c>
      <c r="V32" s="102">
        <f>'資料1-1-63_2'!AQ71</f>
        <v>0</v>
      </c>
      <c r="W32" s="102">
        <f>'資料1-1-63_2'!AR71</f>
        <v>0</v>
      </c>
      <c r="X32" s="102">
        <f>'資料1-1-63_2'!AS71</f>
        <v>0</v>
      </c>
      <c r="Y32" s="102">
        <f>'資料1-1-63_2'!AT71</f>
        <v>0</v>
      </c>
      <c r="Z32" s="102">
        <f>'資料1-1-63_2'!AU71</f>
        <v>0</v>
      </c>
      <c r="AA32" s="102">
        <f>'資料1-1-63_2'!AV71</f>
        <v>0</v>
      </c>
      <c r="AB32" s="102">
        <f>'資料1-1-63_2'!AW71</f>
        <v>0</v>
      </c>
      <c r="AC32" s="102">
        <f>'資料1-1-63_2'!AX71</f>
        <v>0</v>
      </c>
      <c r="AD32" s="102">
        <f>'資料1-1-63_2'!AY71+'資料1-1-63_2'!AZ71+'資料1-1-63_2'!BA71</f>
        <v>0</v>
      </c>
      <c r="AE32" s="102">
        <f>'資料1-1-63_2'!BB71</f>
        <v>0</v>
      </c>
      <c r="AF32" s="102">
        <f>'資料1-1-63_2'!BC71</f>
        <v>0</v>
      </c>
      <c r="AG32" s="102">
        <f>'資料1-1-63_2'!BD71+'資料1-1-63_2'!BE71</f>
        <v>0</v>
      </c>
      <c r="AH32" s="102">
        <f>'資料1-1-63_2'!BF71</f>
        <v>0</v>
      </c>
      <c r="AI32" s="102">
        <f>'資料1-1-63_2'!BG71</f>
        <v>0</v>
      </c>
      <c r="AJ32" s="109">
        <f t="shared" si="0"/>
        <v>1</v>
      </c>
    </row>
    <row r="33" spans="1:36" ht="12.95" customHeight="1">
      <c r="A33" s="124"/>
      <c r="B33" s="139"/>
      <c r="C33" s="110" t="s">
        <v>342</v>
      </c>
      <c r="D33" s="102">
        <f>'資料1-1-63_2'!Y72</f>
        <v>0</v>
      </c>
      <c r="E33" s="102">
        <f>'資料1-1-63_2'!Z72</f>
        <v>0</v>
      </c>
      <c r="F33" s="102">
        <f>'資料1-1-63_2'!AA72</f>
        <v>0</v>
      </c>
      <c r="G33" s="102">
        <f>'資料1-1-63_2'!AB72</f>
        <v>0</v>
      </c>
      <c r="H33" s="102">
        <f>'資料1-1-63_2'!AC72</f>
        <v>0</v>
      </c>
      <c r="I33" s="102">
        <f>'資料1-1-63_2'!AD72</f>
        <v>0</v>
      </c>
      <c r="J33" s="102">
        <f>'資料1-1-63_2'!AE72</f>
        <v>0</v>
      </c>
      <c r="K33" s="102">
        <f>'資料1-1-63_2'!AF72</f>
        <v>0</v>
      </c>
      <c r="L33" s="102">
        <f>'資料1-1-63_2'!AG72</f>
        <v>1</v>
      </c>
      <c r="M33" s="102">
        <f>'資料1-1-63_2'!AH72</f>
        <v>0</v>
      </c>
      <c r="N33" s="102">
        <f>'資料1-1-63_2'!AI72</f>
        <v>0</v>
      </c>
      <c r="O33" s="102">
        <f>'資料1-1-63_2'!AJ72</f>
        <v>0</v>
      </c>
      <c r="P33" s="102">
        <f>'資料1-1-63_2'!AK72</f>
        <v>0</v>
      </c>
      <c r="Q33" s="102">
        <f>'資料1-1-63_2'!AL72</f>
        <v>0</v>
      </c>
      <c r="R33" s="102">
        <f>'資料1-1-63_2'!AM72</f>
        <v>0</v>
      </c>
      <c r="S33" s="102">
        <f>'資料1-1-63_2'!AN72</f>
        <v>0</v>
      </c>
      <c r="T33" s="102">
        <f>'資料1-1-63_2'!AO72</f>
        <v>0</v>
      </c>
      <c r="U33" s="102">
        <f>'資料1-1-63_2'!AP72</f>
        <v>0</v>
      </c>
      <c r="V33" s="102">
        <f>'資料1-1-63_2'!AQ72</f>
        <v>0</v>
      </c>
      <c r="W33" s="102">
        <f>'資料1-1-63_2'!AR72</f>
        <v>0</v>
      </c>
      <c r="X33" s="102">
        <f>'資料1-1-63_2'!AS72</f>
        <v>0</v>
      </c>
      <c r="Y33" s="102">
        <f>'資料1-1-63_2'!AT72</f>
        <v>0</v>
      </c>
      <c r="Z33" s="102">
        <f>'資料1-1-63_2'!AU72</f>
        <v>0</v>
      </c>
      <c r="AA33" s="102">
        <f>'資料1-1-63_2'!AV72</f>
        <v>0</v>
      </c>
      <c r="AB33" s="102">
        <f>'資料1-1-63_2'!AW72</f>
        <v>0</v>
      </c>
      <c r="AC33" s="102">
        <f>'資料1-1-63_2'!AX72</f>
        <v>0</v>
      </c>
      <c r="AD33" s="102">
        <f>'資料1-1-63_2'!AY72+'資料1-1-63_2'!AZ72+'資料1-1-63_2'!BA72</f>
        <v>0</v>
      </c>
      <c r="AE33" s="102">
        <f>'資料1-1-63_2'!BB72</f>
        <v>0</v>
      </c>
      <c r="AF33" s="102">
        <f>'資料1-1-63_2'!BC72</f>
        <v>0</v>
      </c>
      <c r="AG33" s="102">
        <f>'資料1-1-63_2'!BD72+'資料1-1-63_2'!BE72</f>
        <v>0</v>
      </c>
      <c r="AH33" s="102">
        <f>'資料1-1-63_2'!BF72</f>
        <v>0</v>
      </c>
      <c r="AI33" s="102">
        <f>'資料1-1-63_2'!BG72</f>
        <v>0</v>
      </c>
      <c r="AJ33" s="109">
        <f t="shared" si="0"/>
        <v>1</v>
      </c>
    </row>
    <row r="34" spans="1:36" ht="12.95" customHeight="1">
      <c r="A34" s="124"/>
      <c r="B34" s="128" t="s">
        <v>348</v>
      </c>
      <c r="C34" s="110" t="s">
        <v>311</v>
      </c>
      <c r="D34" s="102">
        <f>'資料1-1-63_2'!Y73</f>
        <v>0</v>
      </c>
      <c r="E34" s="102">
        <f>'資料1-1-63_2'!Z73</f>
        <v>0</v>
      </c>
      <c r="F34" s="102">
        <f>'資料1-1-63_2'!AA73</f>
        <v>0</v>
      </c>
      <c r="G34" s="102">
        <f>'資料1-1-63_2'!AB73</f>
        <v>0</v>
      </c>
      <c r="H34" s="102">
        <f>'資料1-1-63_2'!AC73</f>
        <v>0</v>
      </c>
      <c r="I34" s="102">
        <f>'資料1-1-63_2'!AD73</f>
        <v>0</v>
      </c>
      <c r="J34" s="102">
        <f>'資料1-1-63_2'!AE73</f>
        <v>0</v>
      </c>
      <c r="K34" s="102">
        <f>'資料1-1-63_2'!AF73</f>
        <v>0</v>
      </c>
      <c r="L34" s="102">
        <f>'資料1-1-63_2'!AG73</f>
        <v>0</v>
      </c>
      <c r="M34" s="102">
        <f>'資料1-1-63_2'!AH73</f>
        <v>0</v>
      </c>
      <c r="N34" s="102">
        <f>'資料1-1-63_2'!AI73</f>
        <v>0</v>
      </c>
      <c r="O34" s="102">
        <f>'資料1-1-63_2'!AJ73</f>
        <v>0</v>
      </c>
      <c r="P34" s="102">
        <f>'資料1-1-63_2'!AK73</f>
        <v>1</v>
      </c>
      <c r="Q34" s="102">
        <f>'資料1-1-63_2'!AL73</f>
        <v>0</v>
      </c>
      <c r="R34" s="102">
        <f>'資料1-1-63_2'!AM73</f>
        <v>0</v>
      </c>
      <c r="S34" s="102">
        <f>'資料1-1-63_2'!AN73</f>
        <v>0</v>
      </c>
      <c r="T34" s="102">
        <f>'資料1-1-63_2'!AO73</f>
        <v>0</v>
      </c>
      <c r="U34" s="102">
        <f>'資料1-1-63_2'!AP73</f>
        <v>0</v>
      </c>
      <c r="V34" s="102">
        <f>'資料1-1-63_2'!AQ73</f>
        <v>0</v>
      </c>
      <c r="W34" s="102">
        <f>'資料1-1-63_2'!AR73</f>
        <v>0</v>
      </c>
      <c r="X34" s="102">
        <f>'資料1-1-63_2'!AS73</f>
        <v>0</v>
      </c>
      <c r="Y34" s="102">
        <f>'資料1-1-63_2'!AT73</f>
        <v>3</v>
      </c>
      <c r="Z34" s="102">
        <f>'資料1-1-63_2'!AU73</f>
        <v>0</v>
      </c>
      <c r="AA34" s="102">
        <f>'資料1-1-63_2'!AV73</f>
        <v>0</v>
      </c>
      <c r="AB34" s="102">
        <f>'資料1-1-63_2'!AW73</f>
        <v>0</v>
      </c>
      <c r="AC34" s="102">
        <f>'資料1-1-63_2'!AX73</f>
        <v>1</v>
      </c>
      <c r="AD34" s="102">
        <f>'資料1-1-63_2'!AY73+'資料1-1-63_2'!AZ73+'資料1-1-63_2'!BA73</f>
        <v>0</v>
      </c>
      <c r="AE34" s="102">
        <f>'資料1-1-63_2'!BB73</f>
        <v>0</v>
      </c>
      <c r="AF34" s="102">
        <f>'資料1-1-63_2'!BC73</f>
        <v>0</v>
      </c>
      <c r="AG34" s="102">
        <f>'資料1-1-63_2'!BD73+'資料1-1-63_2'!BE73</f>
        <v>0</v>
      </c>
      <c r="AH34" s="102">
        <f>'資料1-1-63_2'!BF73</f>
        <v>0</v>
      </c>
      <c r="AI34" s="102">
        <f>'資料1-1-63_2'!BG73</f>
        <v>0</v>
      </c>
      <c r="AJ34" s="109">
        <f t="shared" si="0"/>
        <v>5</v>
      </c>
    </row>
    <row r="35" spans="1:36" ht="12.95" customHeight="1">
      <c r="A35" s="124"/>
      <c r="B35" s="139"/>
      <c r="C35" s="110" t="s">
        <v>342</v>
      </c>
      <c r="D35" s="102">
        <f>'資料1-1-63_2'!Y74</f>
        <v>0</v>
      </c>
      <c r="E35" s="102">
        <f>'資料1-1-63_2'!Z74</f>
        <v>0</v>
      </c>
      <c r="F35" s="102">
        <f>'資料1-1-63_2'!AA74</f>
        <v>0</v>
      </c>
      <c r="G35" s="102">
        <f>'資料1-1-63_2'!AB74</f>
        <v>0</v>
      </c>
      <c r="H35" s="102">
        <f>'資料1-1-63_2'!AC74</f>
        <v>0</v>
      </c>
      <c r="I35" s="102">
        <f>'資料1-1-63_2'!AD74</f>
        <v>0</v>
      </c>
      <c r="J35" s="102">
        <f>'資料1-1-63_2'!AE74</f>
        <v>0</v>
      </c>
      <c r="K35" s="102">
        <f>'資料1-1-63_2'!AF74</f>
        <v>0</v>
      </c>
      <c r="L35" s="102">
        <f>'資料1-1-63_2'!AG74</f>
        <v>0</v>
      </c>
      <c r="M35" s="102">
        <f>'資料1-1-63_2'!AH74</f>
        <v>0</v>
      </c>
      <c r="N35" s="102">
        <f>'資料1-1-63_2'!AI74</f>
        <v>0</v>
      </c>
      <c r="O35" s="102">
        <f>'資料1-1-63_2'!AJ74</f>
        <v>0</v>
      </c>
      <c r="P35" s="102">
        <f>'資料1-1-63_2'!AK74</f>
        <v>0</v>
      </c>
      <c r="Q35" s="102">
        <f>'資料1-1-63_2'!AL74</f>
        <v>0</v>
      </c>
      <c r="R35" s="102">
        <f>'資料1-1-63_2'!AM74</f>
        <v>0</v>
      </c>
      <c r="S35" s="102">
        <f>'資料1-1-63_2'!AN74</f>
        <v>0</v>
      </c>
      <c r="T35" s="102">
        <f>'資料1-1-63_2'!AO74</f>
        <v>0</v>
      </c>
      <c r="U35" s="102">
        <f>'資料1-1-63_2'!AP74</f>
        <v>0</v>
      </c>
      <c r="V35" s="102">
        <f>'資料1-1-63_2'!AQ74</f>
        <v>0</v>
      </c>
      <c r="W35" s="102">
        <f>'資料1-1-63_2'!AR74</f>
        <v>0</v>
      </c>
      <c r="X35" s="102">
        <f>'資料1-1-63_2'!AS74</f>
        <v>0</v>
      </c>
      <c r="Y35" s="102">
        <f>'資料1-1-63_2'!AT74</f>
        <v>2</v>
      </c>
      <c r="Z35" s="102">
        <f>'資料1-1-63_2'!AU74</f>
        <v>0</v>
      </c>
      <c r="AA35" s="102">
        <f>'資料1-1-63_2'!AV74</f>
        <v>0</v>
      </c>
      <c r="AB35" s="102">
        <f>'資料1-1-63_2'!AW74</f>
        <v>0</v>
      </c>
      <c r="AC35" s="102">
        <f>'資料1-1-63_2'!AX74</f>
        <v>0</v>
      </c>
      <c r="AD35" s="102">
        <f>'資料1-1-63_2'!AY74+'資料1-1-63_2'!AZ74+'資料1-1-63_2'!BA74</f>
        <v>0</v>
      </c>
      <c r="AE35" s="102">
        <f>'資料1-1-63_2'!BB74</f>
        <v>0</v>
      </c>
      <c r="AF35" s="102">
        <f>'資料1-1-63_2'!BC74</f>
        <v>0</v>
      </c>
      <c r="AG35" s="102">
        <f>'資料1-1-63_2'!BD74+'資料1-1-63_2'!BE74</f>
        <v>0</v>
      </c>
      <c r="AH35" s="102">
        <f>'資料1-1-63_2'!BF74</f>
        <v>0</v>
      </c>
      <c r="AI35" s="102">
        <f>'資料1-1-63_2'!BG74</f>
        <v>0</v>
      </c>
      <c r="AJ35" s="109">
        <f t="shared" si="0"/>
        <v>2</v>
      </c>
    </row>
    <row r="36" spans="1:36" ht="12.95" customHeight="1">
      <c r="A36" s="124"/>
      <c r="B36" s="128" t="s">
        <v>349</v>
      </c>
      <c r="C36" s="110" t="s">
        <v>311</v>
      </c>
      <c r="D36" s="102">
        <f>'資料1-1-63_2'!Y75</f>
        <v>0</v>
      </c>
      <c r="E36" s="102">
        <f>'資料1-1-63_2'!Z75</f>
        <v>0</v>
      </c>
      <c r="F36" s="102">
        <f>'資料1-1-63_2'!AA75</f>
        <v>0</v>
      </c>
      <c r="G36" s="102">
        <f>'資料1-1-63_2'!AB75</f>
        <v>0</v>
      </c>
      <c r="H36" s="102">
        <f>'資料1-1-63_2'!AC75</f>
        <v>0</v>
      </c>
      <c r="I36" s="102">
        <f>'資料1-1-63_2'!AD75</f>
        <v>2</v>
      </c>
      <c r="J36" s="102">
        <f>'資料1-1-63_2'!AE75</f>
        <v>0</v>
      </c>
      <c r="K36" s="102">
        <f>'資料1-1-63_2'!AF75</f>
        <v>0</v>
      </c>
      <c r="L36" s="102">
        <f>'資料1-1-63_2'!AG75</f>
        <v>0</v>
      </c>
      <c r="M36" s="102">
        <f>'資料1-1-63_2'!AH75</f>
        <v>0</v>
      </c>
      <c r="N36" s="102">
        <f>'資料1-1-63_2'!AI75</f>
        <v>0</v>
      </c>
      <c r="O36" s="102">
        <f>'資料1-1-63_2'!AJ75</f>
        <v>0</v>
      </c>
      <c r="P36" s="102">
        <f>'資料1-1-63_2'!AK75</f>
        <v>0</v>
      </c>
      <c r="Q36" s="102">
        <f>'資料1-1-63_2'!AL75</f>
        <v>0</v>
      </c>
      <c r="R36" s="102">
        <f>'資料1-1-63_2'!AM75</f>
        <v>0</v>
      </c>
      <c r="S36" s="102">
        <f>'資料1-1-63_2'!AN75</f>
        <v>0</v>
      </c>
      <c r="T36" s="102">
        <f>'資料1-1-63_2'!AO75</f>
        <v>0</v>
      </c>
      <c r="U36" s="102">
        <f>'資料1-1-63_2'!AP75</f>
        <v>0</v>
      </c>
      <c r="V36" s="102">
        <f>'資料1-1-63_2'!AQ75</f>
        <v>0</v>
      </c>
      <c r="W36" s="102">
        <f>'資料1-1-63_2'!AR75</f>
        <v>0</v>
      </c>
      <c r="X36" s="102">
        <f>'資料1-1-63_2'!AS75</f>
        <v>0</v>
      </c>
      <c r="Y36" s="102">
        <f>'資料1-1-63_2'!AT75</f>
        <v>0</v>
      </c>
      <c r="Z36" s="102">
        <f>'資料1-1-63_2'!AU75</f>
        <v>0</v>
      </c>
      <c r="AA36" s="102">
        <f>'資料1-1-63_2'!AV75</f>
        <v>0</v>
      </c>
      <c r="AB36" s="102">
        <f>'資料1-1-63_2'!AW75</f>
        <v>0</v>
      </c>
      <c r="AC36" s="102">
        <f>'資料1-1-63_2'!AX75</f>
        <v>0</v>
      </c>
      <c r="AD36" s="102">
        <f>'資料1-1-63_2'!AY75+'資料1-1-63_2'!AZ75+'資料1-1-63_2'!BA75</f>
        <v>1</v>
      </c>
      <c r="AE36" s="102">
        <f>'資料1-1-63_2'!BB75</f>
        <v>0</v>
      </c>
      <c r="AF36" s="102">
        <f>'資料1-1-63_2'!BC75</f>
        <v>0</v>
      </c>
      <c r="AG36" s="102">
        <f>'資料1-1-63_2'!BD75+'資料1-1-63_2'!BE75</f>
        <v>0</v>
      </c>
      <c r="AH36" s="102">
        <f>'資料1-1-63_2'!BF75</f>
        <v>0</v>
      </c>
      <c r="AI36" s="102">
        <f>'資料1-1-63_2'!BG75</f>
        <v>0</v>
      </c>
      <c r="AJ36" s="109">
        <f t="shared" si="0"/>
        <v>3</v>
      </c>
    </row>
    <row r="37" spans="1:36" ht="12.95" customHeight="1">
      <c r="A37" s="124"/>
      <c r="B37" s="139"/>
      <c r="C37" s="110" t="s">
        <v>342</v>
      </c>
      <c r="D37" s="102">
        <f>'資料1-1-63_2'!Y76</f>
        <v>0</v>
      </c>
      <c r="E37" s="102">
        <f>'資料1-1-63_2'!Z76</f>
        <v>0</v>
      </c>
      <c r="F37" s="102">
        <f>'資料1-1-63_2'!AA76</f>
        <v>0</v>
      </c>
      <c r="G37" s="102">
        <f>'資料1-1-63_2'!AB76</f>
        <v>0</v>
      </c>
      <c r="H37" s="102">
        <f>'資料1-1-63_2'!AC76</f>
        <v>0</v>
      </c>
      <c r="I37" s="102">
        <f>'資料1-1-63_2'!AD76</f>
        <v>0</v>
      </c>
      <c r="J37" s="102">
        <f>'資料1-1-63_2'!AE76</f>
        <v>0</v>
      </c>
      <c r="K37" s="102">
        <f>'資料1-1-63_2'!AF76</f>
        <v>0</v>
      </c>
      <c r="L37" s="102">
        <f>'資料1-1-63_2'!AG76</f>
        <v>0</v>
      </c>
      <c r="M37" s="102">
        <f>'資料1-1-63_2'!AH76</f>
        <v>0</v>
      </c>
      <c r="N37" s="102">
        <f>'資料1-1-63_2'!AI76</f>
        <v>0</v>
      </c>
      <c r="O37" s="102">
        <f>'資料1-1-63_2'!AJ76</f>
        <v>0</v>
      </c>
      <c r="P37" s="102">
        <f>'資料1-1-63_2'!AK76</f>
        <v>0</v>
      </c>
      <c r="Q37" s="102">
        <f>'資料1-1-63_2'!AL76</f>
        <v>0</v>
      </c>
      <c r="R37" s="102">
        <f>'資料1-1-63_2'!AM76</f>
        <v>0</v>
      </c>
      <c r="S37" s="102">
        <f>'資料1-1-63_2'!AN76</f>
        <v>0</v>
      </c>
      <c r="T37" s="102">
        <f>'資料1-1-63_2'!AO76</f>
        <v>0</v>
      </c>
      <c r="U37" s="102">
        <f>'資料1-1-63_2'!AP76</f>
        <v>0</v>
      </c>
      <c r="V37" s="102">
        <f>'資料1-1-63_2'!AQ76</f>
        <v>0</v>
      </c>
      <c r="W37" s="102">
        <f>'資料1-1-63_2'!AR76</f>
        <v>0</v>
      </c>
      <c r="X37" s="102">
        <f>'資料1-1-63_2'!AS76</f>
        <v>0</v>
      </c>
      <c r="Y37" s="102">
        <f>'資料1-1-63_2'!AT76</f>
        <v>0</v>
      </c>
      <c r="Z37" s="102">
        <f>'資料1-1-63_2'!AU76</f>
        <v>0</v>
      </c>
      <c r="AA37" s="102">
        <f>'資料1-1-63_2'!AV76</f>
        <v>0</v>
      </c>
      <c r="AB37" s="102">
        <f>'資料1-1-63_2'!AW76</f>
        <v>0</v>
      </c>
      <c r="AC37" s="102">
        <f>'資料1-1-63_2'!AX76</f>
        <v>0</v>
      </c>
      <c r="AD37" s="102">
        <f>'資料1-1-63_2'!AY76+'資料1-1-63_2'!AZ76+'資料1-1-63_2'!BA76</f>
        <v>1</v>
      </c>
      <c r="AE37" s="102">
        <f>'資料1-1-63_2'!BB76</f>
        <v>0</v>
      </c>
      <c r="AF37" s="102">
        <f>'資料1-1-63_2'!BC76</f>
        <v>0</v>
      </c>
      <c r="AG37" s="102">
        <f>'資料1-1-63_2'!BD76+'資料1-1-63_2'!BE76</f>
        <v>0</v>
      </c>
      <c r="AH37" s="102">
        <f>'資料1-1-63_2'!BF76</f>
        <v>0</v>
      </c>
      <c r="AI37" s="102">
        <f>'資料1-1-63_2'!BG76</f>
        <v>0</v>
      </c>
      <c r="AJ37" s="109">
        <f t="shared" si="0"/>
        <v>1</v>
      </c>
    </row>
    <row r="38" spans="1:36" ht="12.95" customHeight="1">
      <c r="A38" s="124"/>
      <c r="B38" s="130" t="s">
        <v>350</v>
      </c>
      <c r="C38" s="111" t="s">
        <v>311</v>
      </c>
      <c r="D38" s="109">
        <f>SUM(D28,D30,D32,D34,D36)</f>
        <v>0</v>
      </c>
      <c r="E38" s="109">
        <f t="shared" ref="E38:AI39" si="2">SUM(E28,E30,E32,E34,E36)</f>
        <v>0</v>
      </c>
      <c r="F38" s="109">
        <f t="shared" si="2"/>
        <v>2</v>
      </c>
      <c r="G38" s="109">
        <f t="shared" si="2"/>
        <v>0</v>
      </c>
      <c r="H38" s="109">
        <f t="shared" si="2"/>
        <v>0</v>
      </c>
      <c r="I38" s="109">
        <f t="shared" si="2"/>
        <v>4</v>
      </c>
      <c r="J38" s="109">
        <f t="shared" si="2"/>
        <v>0</v>
      </c>
      <c r="K38" s="109">
        <f t="shared" si="2"/>
        <v>2</v>
      </c>
      <c r="L38" s="109">
        <f t="shared" si="2"/>
        <v>5</v>
      </c>
      <c r="M38" s="109">
        <f t="shared" si="2"/>
        <v>1</v>
      </c>
      <c r="N38" s="109">
        <f t="shared" si="2"/>
        <v>3</v>
      </c>
      <c r="O38" s="109">
        <f t="shared" si="2"/>
        <v>0</v>
      </c>
      <c r="P38" s="109">
        <f t="shared" si="2"/>
        <v>3</v>
      </c>
      <c r="Q38" s="109">
        <f t="shared" si="2"/>
        <v>0</v>
      </c>
      <c r="R38" s="109">
        <f t="shared" si="2"/>
        <v>0</v>
      </c>
      <c r="S38" s="109">
        <f t="shared" si="2"/>
        <v>0</v>
      </c>
      <c r="T38" s="109">
        <f t="shared" si="2"/>
        <v>0</v>
      </c>
      <c r="U38" s="109">
        <f t="shared" si="2"/>
        <v>0</v>
      </c>
      <c r="V38" s="109">
        <f t="shared" si="2"/>
        <v>0</v>
      </c>
      <c r="W38" s="109">
        <f t="shared" si="2"/>
        <v>0</v>
      </c>
      <c r="X38" s="109">
        <f t="shared" si="2"/>
        <v>0</v>
      </c>
      <c r="Y38" s="109">
        <f t="shared" si="2"/>
        <v>40</v>
      </c>
      <c r="Z38" s="109">
        <f t="shared" si="2"/>
        <v>0</v>
      </c>
      <c r="AA38" s="109">
        <f t="shared" si="2"/>
        <v>0</v>
      </c>
      <c r="AB38" s="109">
        <f t="shared" si="2"/>
        <v>0</v>
      </c>
      <c r="AC38" s="109">
        <f t="shared" si="2"/>
        <v>15</v>
      </c>
      <c r="AD38" s="109">
        <f t="shared" si="2"/>
        <v>2</v>
      </c>
      <c r="AE38" s="109">
        <f t="shared" si="2"/>
        <v>21</v>
      </c>
      <c r="AF38" s="109">
        <f t="shared" si="2"/>
        <v>5</v>
      </c>
      <c r="AG38" s="109">
        <f t="shared" si="2"/>
        <v>0</v>
      </c>
      <c r="AH38" s="109">
        <f t="shared" si="2"/>
        <v>0</v>
      </c>
      <c r="AI38" s="109">
        <f t="shared" si="2"/>
        <v>0</v>
      </c>
      <c r="AJ38" s="109">
        <f>SUM(D38:AI38)</f>
        <v>103</v>
      </c>
    </row>
    <row r="39" spans="1:36" ht="12.95" customHeight="1">
      <c r="A39" s="141"/>
      <c r="B39" s="131"/>
      <c r="C39" s="111" t="s">
        <v>342</v>
      </c>
      <c r="D39" s="109">
        <f>SUM(D29,D31,D33,D35,D37)</f>
        <v>0</v>
      </c>
      <c r="E39" s="109">
        <f t="shared" si="2"/>
        <v>0</v>
      </c>
      <c r="F39" s="109">
        <f t="shared" si="2"/>
        <v>2</v>
      </c>
      <c r="G39" s="109">
        <f t="shared" si="2"/>
        <v>0</v>
      </c>
      <c r="H39" s="109">
        <f t="shared" si="2"/>
        <v>0</v>
      </c>
      <c r="I39" s="109">
        <f t="shared" si="2"/>
        <v>0</v>
      </c>
      <c r="J39" s="109">
        <f t="shared" si="2"/>
        <v>0</v>
      </c>
      <c r="K39" s="109">
        <f t="shared" si="2"/>
        <v>1</v>
      </c>
      <c r="L39" s="109">
        <f t="shared" si="2"/>
        <v>3</v>
      </c>
      <c r="M39" s="109">
        <f t="shared" si="2"/>
        <v>1</v>
      </c>
      <c r="N39" s="109">
        <f t="shared" si="2"/>
        <v>1</v>
      </c>
      <c r="O39" s="109">
        <f t="shared" si="2"/>
        <v>0</v>
      </c>
      <c r="P39" s="109">
        <f t="shared" si="2"/>
        <v>1</v>
      </c>
      <c r="Q39" s="109">
        <f t="shared" si="2"/>
        <v>0</v>
      </c>
      <c r="R39" s="109">
        <f t="shared" si="2"/>
        <v>0</v>
      </c>
      <c r="S39" s="109">
        <f t="shared" si="2"/>
        <v>0</v>
      </c>
      <c r="T39" s="109">
        <f t="shared" si="2"/>
        <v>0</v>
      </c>
      <c r="U39" s="109">
        <f t="shared" si="2"/>
        <v>0</v>
      </c>
      <c r="V39" s="109">
        <f t="shared" si="2"/>
        <v>0</v>
      </c>
      <c r="W39" s="109">
        <f t="shared" si="2"/>
        <v>0</v>
      </c>
      <c r="X39" s="109">
        <f t="shared" si="2"/>
        <v>0</v>
      </c>
      <c r="Y39" s="109">
        <f t="shared" si="2"/>
        <v>12</v>
      </c>
      <c r="Z39" s="109">
        <f t="shared" si="2"/>
        <v>0</v>
      </c>
      <c r="AA39" s="109">
        <f t="shared" si="2"/>
        <v>0</v>
      </c>
      <c r="AB39" s="109">
        <f t="shared" si="2"/>
        <v>0</v>
      </c>
      <c r="AC39" s="109">
        <f t="shared" si="2"/>
        <v>3</v>
      </c>
      <c r="AD39" s="109">
        <f t="shared" si="2"/>
        <v>2</v>
      </c>
      <c r="AE39" s="109">
        <f t="shared" si="2"/>
        <v>13</v>
      </c>
      <c r="AF39" s="109">
        <f t="shared" si="2"/>
        <v>3</v>
      </c>
      <c r="AG39" s="109">
        <f t="shared" si="2"/>
        <v>0</v>
      </c>
      <c r="AH39" s="109">
        <f t="shared" si="2"/>
        <v>0</v>
      </c>
      <c r="AI39" s="109">
        <f t="shared" si="2"/>
        <v>0</v>
      </c>
      <c r="AJ39" s="109">
        <f>SUM(D39:AI39)</f>
        <v>42</v>
      </c>
    </row>
    <row r="40" spans="1:36" ht="12.95" customHeight="1">
      <c r="A40" s="123" t="s">
        <v>351</v>
      </c>
      <c r="B40" s="126" t="s">
        <v>352</v>
      </c>
      <c r="C40" s="110" t="s">
        <v>311</v>
      </c>
      <c r="D40" s="102">
        <f>'資料1-1-63_2'!Y77</f>
        <v>0</v>
      </c>
      <c r="E40" s="102">
        <f>'資料1-1-63_2'!Z77</f>
        <v>0</v>
      </c>
      <c r="F40" s="102">
        <f>'資料1-1-63_2'!AA77</f>
        <v>0</v>
      </c>
      <c r="G40" s="102">
        <f>'資料1-1-63_2'!AB77</f>
        <v>0</v>
      </c>
      <c r="H40" s="102">
        <f>'資料1-1-63_2'!AC77</f>
        <v>0</v>
      </c>
      <c r="I40" s="102">
        <f>'資料1-1-63_2'!AD77</f>
        <v>0</v>
      </c>
      <c r="J40" s="102">
        <f>'資料1-1-63_2'!AE77</f>
        <v>0</v>
      </c>
      <c r="K40" s="102">
        <f>'資料1-1-63_2'!AF77</f>
        <v>0</v>
      </c>
      <c r="L40" s="102">
        <f>'資料1-1-63_2'!AG77</f>
        <v>0</v>
      </c>
      <c r="M40" s="102">
        <f>'資料1-1-63_2'!AH77</f>
        <v>0</v>
      </c>
      <c r="N40" s="102">
        <f>'資料1-1-63_2'!AI77</f>
        <v>0</v>
      </c>
      <c r="O40" s="102">
        <f>'資料1-1-63_2'!AJ77</f>
        <v>0</v>
      </c>
      <c r="P40" s="102">
        <f>'資料1-1-63_2'!AK77</f>
        <v>0</v>
      </c>
      <c r="Q40" s="102">
        <f>'資料1-1-63_2'!AL77</f>
        <v>0</v>
      </c>
      <c r="R40" s="102">
        <f>'資料1-1-63_2'!AM77</f>
        <v>0</v>
      </c>
      <c r="S40" s="102">
        <f>'資料1-1-63_2'!AN77</f>
        <v>0</v>
      </c>
      <c r="T40" s="102">
        <f>'資料1-1-63_2'!AO77</f>
        <v>0</v>
      </c>
      <c r="U40" s="102">
        <f>'資料1-1-63_2'!AP77</f>
        <v>0</v>
      </c>
      <c r="V40" s="102">
        <f>'資料1-1-63_2'!AQ77</f>
        <v>0</v>
      </c>
      <c r="W40" s="102">
        <f>'資料1-1-63_2'!AR77</f>
        <v>0</v>
      </c>
      <c r="X40" s="102">
        <f>'資料1-1-63_2'!AS77</f>
        <v>0</v>
      </c>
      <c r="Y40" s="102">
        <f>'資料1-1-63_2'!AT77</f>
        <v>0</v>
      </c>
      <c r="Z40" s="102">
        <f>'資料1-1-63_2'!AU77</f>
        <v>0</v>
      </c>
      <c r="AA40" s="102">
        <f>'資料1-1-63_2'!AV77</f>
        <v>0</v>
      </c>
      <c r="AB40" s="102">
        <f>'資料1-1-63_2'!AW77</f>
        <v>0</v>
      </c>
      <c r="AC40" s="102">
        <f>'資料1-1-63_2'!AX77</f>
        <v>0</v>
      </c>
      <c r="AD40" s="102">
        <f>'資料1-1-63_2'!AY77+'資料1-1-63_2'!AZ77+'資料1-1-63_2'!BA77</f>
        <v>0</v>
      </c>
      <c r="AE40" s="102">
        <f>'資料1-1-63_2'!BB77</f>
        <v>0</v>
      </c>
      <c r="AF40" s="102">
        <f>'資料1-1-63_2'!BC77</f>
        <v>0</v>
      </c>
      <c r="AG40" s="102">
        <f>'資料1-1-63_2'!BD77+'資料1-1-63_2'!BE77</f>
        <v>0</v>
      </c>
      <c r="AH40" s="102">
        <f>'資料1-1-63_2'!BF77</f>
        <v>0</v>
      </c>
      <c r="AI40" s="102">
        <f>'資料1-1-63_2'!BG77</f>
        <v>0</v>
      </c>
      <c r="AJ40" s="109">
        <f t="shared" si="0"/>
        <v>0</v>
      </c>
    </row>
    <row r="41" spans="1:36" ht="12.95" customHeight="1">
      <c r="A41" s="124"/>
      <c r="B41" s="127"/>
      <c r="C41" s="110" t="s">
        <v>342</v>
      </c>
      <c r="D41" s="102">
        <f>'資料1-1-63_2'!Y78</f>
        <v>0</v>
      </c>
      <c r="E41" s="102">
        <f>'資料1-1-63_2'!Z78</f>
        <v>0</v>
      </c>
      <c r="F41" s="102">
        <f>'資料1-1-63_2'!AA78</f>
        <v>0</v>
      </c>
      <c r="G41" s="102">
        <f>'資料1-1-63_2'!AB78</f>
        <v>0</v>
      </c>
      <c r="H41" s="102">
        <f>'資料1-1-63_2'!AC78</f>
        <v>0</v>
      </c>
      <c r="I41" s="102">
        <f>'資料1-1-63_2'!AD78</f>
        <v>0</v>
      </c>
      <c r="J41" s="102">
        <f>'資料1-1-63_2'!AE78</f>
        <v>0</v>
      </c>
      <c r="K41" s="102">
        <f>'資料1-1-63_2'!AF78</f>
        <v>0</v>
      </c>
      <c r="L41" s="102">
        <f>'資料1-1-63_2'!AG78</f>
        <v>0</v>
      </c>
      <c r="M41" s="102">
        <f>'資料1-1-63_2'!AH78</f>
        <v>0</v>
      </c>
      <c r="N41" s="102">
        <f>'資料1-1-63_2'!AI78</f>
        <v>0</v>
      </c>
      <c r="O41" s="102">
        <f>'資料1-1-63_2'!AJ78</f>
        <v>0</v>
      </c>
      <c r="P41" s="102">
        <f>'資料1-1-63_2'!AK78</f>
        <v>0</v>
      </c>
      <c r="Q41" s="102">
        <f>'資料1-1-63_2'!AL78</f>
        <v>0</v>
      </c>
      <c r="R41" s="102">
        <f>'資料1-1-63_2'!AM78</f>
        <v>0</v>
      </c>
      <c r="S41" s="102">
        <f>'資料1-1-63_2'!AN78</f>
        <v>0</v>
      </c>
      <c r="T41" s="102">
        <f>'資料1-1-63_2'!AO78</f>
        <v>0</v>
      </c>
      <c r="U41" s="102">
        <f>'資料1-1-63_2'!AP78</f>
        <v>0</v>
      </c>
      <c r="V41" s="102">
        <f>'資料1-1-63_2'!AQ78</f>
        <v>0</v>
      </c>
      <c r="W41" s="102">
        <f>'資料1-1-63_2'!AR78</f>
        <v>0</v>
      </c>
      <c r="X41" s="102">
        <f>'資料1-1-63_2'!AS78</f>
        <v>0</v>
      </c>
      <c r="Y41" s="102">
        <f>'資料1-1-63_2'!AT78</f>
        <v>0</v>
      </c>
      <c r="Z41" s="102">
        <f>'資料1-1-63_2'!AU78</f>
        <v>0</v>
      </c>
      <c r="AA41" s="102">
        <f>'資料1-1-63_2'!AV78</f>
        <v>0</v>
      </c>
      <c r="AB41" s="102">
        <f>'資料1-1-63_2'!AW78</f>
        <v>0</v>
      </c>
      <c r="AC41" s="102">
        <f>'資料1-1-63_2'!AX78</f>
        <v>0</v>
      </c>
      <c r="AD41" s="102">
        <f>'資料1-1-63_2'!AY78+'資料1-1-63_2'!AZ78+'資料1-1-63_2'!BA78</f>
        <v>0</v>
      </c>
      <c r="AE41" s="102">
        <f>'資料1-1-63_2'!BB78</f>
        <v>0</v>
      </c>
      <c r="AF41" s="102">
        <f>'資料1-1-63_2'!BC78</f>
        <v>0</v>
      </c>
      <c r="AG41" s="102">
        <f>'資料1-1-63_2'!BD78+'資料1-1-63_2'!BE78</f>
        <v>0</v>
      </c>
      <c r="AH41" s="102">
        <f>'資料1-1-63_2'!BF78</f>
        <v>0</v>
      </c>
      <c r="AI41" s="102">
        <f>'資料1-1-63_2'!BG78</f>
        <v>0</v>
      </c>
      <c r="AJ41" s="109">
        <f t="shared" si="0"/>
        <v>0</v>
      </c>
    </row>
    <row r="42" spans="1:36" ht="12.95" customHeight="1">
      <c r="A42" s="124"/>
      <c r="B42" s="128" t="s">
        <v>353</v>
      </c>
      <c r="C42" s="110" t="s">
        <v>311</v>
      </c>
      <c r="D42" s="102">
        <f>'資料1-1-63_2'!Y79</f>
        <v>0</v>
      </c>
      <c r="E42" s="102">
        <f>'資料1-1-63_2'!Z79</f>
        <v>0</v>
      </c>
      <c r="F42" s="102">
        <f>'資料1-1-63_2'!AA79</f>
        <v>0</v>
      </c>
      <c r="G42" s="102">
        <f>'資料1-1-63_2'!AB79</f>
        <v>0</v>
      </c>
      <c r="H42" s="102">
        <f>'資料1-1-63_2'!AC79</f>
        <v>0</v>
      </c>
      <c r="I42" s="102">
        <f>'資料1-1-63_2'!AD79</f>
        <v>2</v>
      </c>
      <c r="J42" s="102">
        <f>'資料1-1-63_2'!AE79</f>
        <v>0</v>
      </c>
      <c r="K42" s="102">
        <f>'資料1-1-63_2'!AF79</f>
        <v>1</v>
      </c>
      <c r="L42" s="102">
        <f>'資料1-1-63_2'!AG79</f>
        <v>0</v>
      </c>
      <c r="M42" s="102">
        <f>'資料1-1-63_2'!AH79</f>
        <v>1</v>
      </c>
      <c r="N42" s="102">
        <f>'資料1-1-63_2'!AI79</f>
        <v>0</v>
      </c>
      <c r="O42" s="102">
        <f>'資料1-1-63_2'!AJ79</f>
        <v>0</v>
      </c>
      <c r="P42" s="102">
        <f>'資料1-1-63_2'!AK79</f>
        <v>1</v>
      </c>
      <c r="Q42" s="102">
        <f>'資料1-1-63_2'!AL79</f>
        <v>0</v>
      </c>
      <c r="R42" s="102">
        <f>'資料1-1-63_2'!AM79</f>
        <v>0</v>
      </c>
      <c r="S42" s="102">
        <f>'資料1-1-63_2'!AN79</f>
        <v>0</v>
      </c>
      <c r="T42" s="102">
        <f>'資料1-1-63_2'!AO79</f>
        <v>0</v>
      </c>
      <c r="U42" s="102">
        <f>'資料1-1-63_2'!AP79</f>
        <v>0</v>
      </c>
      <c r="V42" s="102">
        <f>'資料1-1-63_2'!AQ79</f>
        <v>0</v>
      </c>
      <c r="W42" s="102">
        <f>'資料1-1-63_2'!AR79</f>
        <v>0</v>
      </c>
      <c r="X42" s="102">
        <f>'資料1-1-63_2'!AS79</f>
        <v>0</v>
      </c>
      <c r="Y42" s="102">
        <f>'資料1-1-63_2'!AT79</f>
        <v>9</v>
      </c>
      <c r="Z42" s="102">
        <f>'資料1-1-63_2'!AU79</f>
        <v>0</v>
      </c>
      <c r="AA42" s="102">
        <f>'資料1-1-63_2'!AV79</f>
        <v>0</v>
      </c>
      <c r="AB42" s="102">
        <f>'資料1-1-63_2'!AW79</f>
        <v>0</v>
      </c>
      <c r="AC42" s="102">
        <f>'資料1-1-63_2'!AX79</f>
        <v>2</v>
      </c>
      <c r="AD42" s="102">
        <f>'資料1-1-63_2'!AY79+'資料1-1-63_2'!AZ79+'資料1-1-63_2'!BA79</f>
        <v>2</v>
      </c>
      <c r="AE42" s="102">
        <f>'資料1-1-63_2'!BB79</f>
        <v>3</v>
      </c>
      <c r="AF42" s="102">
        <f>'資料1-1-63_2'!BC79</f>
        <v>2</v>
      </c>
      <c r="AG42" s="102">
        <f>'資料1-1-63_2'!BD79+'資料1-1-63_2'!BE79</f>
        <v>0</v>
      </c>
      <c r="AH42" s="102">
        <f>'資料1-1-63_2'!BF79</f>
        <v>0</v>
      </c>
      <c r="AI42" s="102">
        <f>'資料1-1-63_2'!BG79</f>
        <v>0</v>
      </c>
      <c r="AJ42" s="109">
        <f t="shared" si="0"/>
        <v>23</v>
      </c>
    </row>
    <row r="43" spans="1:36" ht="12.95" customHeight="1">
      <c r="A43" s="124"/>
      <c r="B43" s="129"/>
      <c r="C43" s="110" t="s">
        <v>342</v>
      </c>
      <c r="D43" s="102">
        <f>'資料1-1-63_2'!Y80</f>
        <v>0</v>
      </c>
      <c r="E43" s="102">
        <f>'資料1-1-63_2'!Z80</f>
        <v>0</v>
      </c>
      <c r="F43" s="102">
        <f>'資料1-1-63_2'!AA80</f>
        <v>0</v>
      </c>
      <c r="G43" s="102">
        <f>'資料1-1-63_2'!AB80</f>
        <v>0</v>
      </c>
      <c r="H43" s="102">
        <f>'資料1-1-63_2'!AC80</f>
        <v>0</v>
      </c>
      <c r="I43" s="102">
        <f>'資料1-1-63_2'!AD80</f>
        <v>0</v>
      </c>
      <c r="J43" s="102">
        <f>'資料1-1-63_2'!AE80</f>
        <v>0</v>
      </c>
      <c r="K43" s="102">
        <f>'資料1-1-63_2'!AF80</f>
        <v>0</v>
      </c>
      <c r="L43" s="102">
        <f>'資料1-1-63_2'!AG80</f>
        <v>0</v>
      </c>
      <c r="M43" s="102">
        <f>'資料1-1-63_2'!AH80</f>
        <v>1</v>
      </c>
      <c r="N43" s="102">
        <f>'資料1-1-63_2'!AI80</f>
        <v>0</v>
      </c>
      <c r="O43" s="102">
        <f>'資料1-1-63_2'!AJ80</f>
        <v>0</v>
      </c>
      <c r="P43" s="102">
        <f>'資料1-1-63_2'!AK80</f>
        <v>0</v>
      </c>
      <c r="Q43" s="102">
        <f>'資料1-1-63_2'!AL80</f>
        <v>0</v>
      </c>
      <c r="R43" s="102">
        <f>'資料1-1-63_2'!AM80</f>
        <v>0</v>
      </c>
      <c r="S43" s="102">
        <f>'資料1-1-63_2'!AN80</f>
        <v>0</v>
      </c>
      <c r="T43" s="102">
        <f>'資料1-1-63_2'!AO80</f>
        <v>0</v>
      </c>
      <c r="U43" s="102">
        <f>'資料1-1-63_2'!AP80</f>
        <v>0</v>
      </c>
      <c r="V43" s="102">
        <f>'資料1-1-63_2'!AQ80</f>
        <v>0</v>
      </c>
      <c r="W43" s="102">
        <f>'資料1-1-63_2'!AR80</f>
        <v>0</v>
      </c>
      <c r="X43" s="102">
        <f>'資料1-1-63_2'!AS80</f>
        <v>0</v>
      </c>
      <c r="Y43" s="102">
        <f>'資料1-1-63_2'!AT80</f>
        <v>3</v>
      </c>
      <c r="Z43" s="102">
        <f>'資料1-1-63_2'!AU80</f>
        <v>0</v>
      </c>
      <c r="AA43" s="102">
        <f>'資料1-1-63_2'!AV80</f>
        <v>0</v>
      </c>
      <c r="AB43" s="102">
        <f>'資料1-1-63_2'!AW80</f>
        <v>0</v>
      </c>
      <c r="AC43" s="102">
        <f>'資料1-1-63_2'!AX80</f>
        <v>0</v>
      </c>
      <c r="AD43" s="102">
        <f>'資料1-1-63_2'!AY80+'資料1-1-63_2'!AZ80+'資料1-1-63_2'!BA80</f>
        <v>2</v>
      </c>
      <c r="AE43" s="102">
        <f>'資料1-1-63_2'!BB80</f>
        <v>2</v>
      </c>
      <c r="AF43" s="102">
        <f>'資料1-1-63_2'!BC80</f>
        <v>2</v>
      </c>
      <c r="AG43" s="102">
        <f>'資料1-1-63_2'!BD80+'資料1-1-63_2'!BE80</f>
        <v>0</v>
      </c>
      <c r="AH43" s="102">
        <f>'資料1-1-63_2'!BF80</f>
        <v>0</v>
      </c>
      <c r="AI43" s="102">
        <f>'資料1-1-63_2'!BG80</f>
        <v>0</v>
      </c>
      <c r="AJ43" s="109">
        <f t="shared" si="0"/>
        <v>10</v>
      </c>
    </row>
    <row r="44" spans="1:36" s="96" customFormat="1" ht="12.95" customHeight="1">
      <c r="A44" s="124"/>
      <c r="B44" s="130" t="s">
        <v>354</v>
      </c>
      <c r="C44" s="111" t="s">
        <v>311</v>
      </c>
      <c r="D44" s="109">
        <f>SUM(D40,D42)</f>
        <v>0</v>
      </c>
      <c r="E44" s="109">
        <f t="shared" ref="E44:AI45" si="3">SUM(E40,E42)</f>
        <v>0</v>
      </c>
      <c r="F44" s="109">
        <f t="shared" si="3"/>
        <v>0</v>
      </c>
      <c r="G44" s="109">
        <f t="shared" si="3"/>
        <v>0</v>
      </c>
      <c r="H44" s="109">
        <f t="shared" si="3"/>
        <v>0</v>
      </c>
      <c r="I44" s="109">
        <f t="shared" si="3"/>
        <v>2</v>
      </c>
      <c r="J44" s="109">
        <f t="shared" si="3"/>
        <v>0</v>
      </c>
      <c r="K44" s="109">
        <f t="shared" si="3"/>
        <v>1</v>
      </c>
      <c r="L44" s="109">
        <f t="shared" si="3"/>
        <v>0</v>
      </c>
      <c r="M44" s="109">
        <f t="shared" si="3"/>
        <v>1</v>
      </c>
      <c r="N44" s="109">
        <f t="shared" si="3"/>
        <v>0</v>
      </c>
      <c r="O44" s="109">
        <f t="shared" si="3"/>
        <v>0</v>
      </c>
      <c r="P44" s="109">
        <f t="shared" si="3"/>
        <v>1</v>
      </c>
      <c r="Q44" s="109">
        <f t="shared" si="3"/>
        <v>0</v>
      </c>
      <c r="R44" s="109">
        <f t="shared" si="3"/>
        <v>0</v>
      </c>
      <c r="S44" s="109">
        <f t="shared" si="3"/>
        <v>0</v>
      </c>
      <c r="T44" s="109">
        <f t="shared" si="3"/>
        <v>0</v>
      </c>
      <c r="U44" s="109">
        <f t="shared" si="3"/>
        <v>0</v>
      </c>
      <c r="V44" s="109">
        <f t="shared" si="3"/>
        <v>0</v>
      </c>
      <c r="W44" s="109">
        <f t="shared" si="3"/>
        <v>0</v>
      </c>
      <c r="X44" s="109">
        <f t="shared" si="3"/>
        <v>0</v>
      </c>
      <c r="Y44" s="109">
        <f t="shared" si="3"/>
        <v>9</v>
      </c>
      <c r="Z44" s="109">
        <f t="shared" si="3"/>
        <v>0</v>
      </c>
      <c r="AA44" s="109">
        <f t="shared" si="3"/>
        <v>0</v>
      </c>
      <c r="AB44" s="109">
        <f t="shared" si="3"/>
        <v>0</v>
      </c>
      <c r="AC44" s="109">
        <f t="shared" si="3"/>
        <v>2</v>
      </c>
      <c r="AD44" s="109">
        <f t="shared" si="3"/>
        <v>2</v>
      </c>
      <c r="AE44" s="109">
        <f t="shared" si="3"/>
        <v>3</v>
      </c>
      <c r="AF44" s="109">
        <f t="shared" si="3"/>
        <v>2</v>
      </c>
      <c r="AG44" s="109">
        <f t="shared" si="3"/>
        <v>0</v>
      </c>
      <c r="AH44" s="109">
        <f t="shared" si="3"/>
        <v>0</v>
      </c>
      <c r="AI44" s="109">
        <f t="shared" si="3"/>
        <v>0</v>
      </c>
      <c r="AJ44" s="109">
        <f>SUM(D44:AI44)</f>
        <v>23</v>
      </c>
    </row>
    <row r="45" spans="1:36" s="96" customFormat="1" ht="12.95" customHeight="1">
      <c r="A45" s="125"/>
      <c r="B45" s="131"/>
      <c r="C45" s="111" t="s">
        <v>342</v>
      </c>
      <c r="D45" s="109">
        <f>SUM(D41,D43)</f>
        <v>0</v>
      </c>
      <c r="E45" s="109">
        <f t="shared" si="3"/>
        <v>0</v>
      </c>
      <c r="F45" s="109">
        <f t="shared" si="3"/>
        <v>0</v>
      </c>
      <c r="G45" s="109">
        <f t="shared" si="3"/>
        <v>0</v>
      </c>
      <c r="H45" s="109">
        <f t="shared" si="3"/>
        <v>0</v>
      </c>
      <c r="I45" s="109">
        <f t="shared" si="3"/>
        <v>0</v>
      </c>
      <c r="J45" s="109">
        <f t="shared" si="3"/>
        <v>0</v>
      </c>
      <c r="K45" s="109">
        <f t="shared" si="3"/>
        <v>0</v>
      </c>
      <c r="L45" s="109">
        <f t="shared" si="3"/>
        <v>0</v>
      </c>
      <c r="M45" s="109">
        <f t="shared" si="3"/>
        <v>1</v>
      </c>
      <c r="N45" s="109">
        <f t="shared" si="3"/>
        <v>0</v>
      </c>
      <c r="O45" s="109">
        <f t="shared" si="3"/>
        <v>0</v>
      </c>
      <c r="P45" s="109">
        <f t="shared" si="3"/>
        <v>0</v>
      </c>
      <c r="Q45" s="109">
        <f t="shared" si="3"/>
        <v>0</v>
      </c>
      <c r="R45" s="109">
        <f t="shared" si="3"/>
        <v>0</v>
      </c>
      <c r="S45" s="109">
        <f t="shared" si="3"/>
        <v>0</v>
      </c>
      <c r="T45" s="109">
        <f t="shared" si="3"/>
        <v>0</v>
      </c>
      <c r="U45" s="109">
        <f t="shared" si="3"/>
        <v>0</v>
      </c>
      <c r="V45" s="109">
        <f t="shared" si="3"/>
        <v>0</v>
      </c>
      <c r="W45" s="109">
        <f t="shared" si="3"/>
        <v>0</v>
      </c>
      <c r="X45" s="109">
        <f t="shared" si="3"/>
        <v>0</v>
      </c>
      <c r="Y45" s="109">
        <f t="shared" si="3"/>
        <v>3</v>
      </c>
      <c r="Z45" s="109">
        <f t="shared" si="3"/>
        <v>0</v>
      </c>
      <c r="AA45" s="109">
        <f t="shared" si="3"/>
        <v>0</v>
      </c>
      <c r="AB45" s="109">
        <f t="shared" si="3"/>
        <v>0</v>
      </c>
      <c r="AC45" s="109">
        <f t="shared" si="3"/>
        <v>0</v>
      </c>
      <c r="AD45" s="109">
        <f t="shared" si="3"/>
        <v>2</v>
      </c>
      <c r="AE45" s="109">
        <f t="shared" si="3"/>
        <v>2</v>
      </c>
      <c r="AF45" s="109">
        <f t="shared" si="3"/>
        <v>2</v>
      </c>
      <c r="AG45" s="109">
        <f t="shared" si="3"/>
        <v>0</v>
      </c>
      <c r="AH45" s="109">
        <f t="shared" si="3"/>
        <v>0</v>
      </c>
      <c r="AI45" s="109">
        <f t="shared" si="3"/>
        <v>0</v>
      </c>
      <c r="AJ45" s="109">
        <f>SUM(D45:AI45)</f>
        <v>10</v>
      </c>
    </row>
    <row r="46" spans="1:36" s="96" customFormat="1" ht="12.95" customHeight="1">
      <c r="A46" s="123" t="s">
        <v>884</v>
      </c>
      <c r="B46" s="132" t="s">
        <v>355</v>
      </c>
      <c r="C46" s="110" t="s">
        <v>311</v>
      </c>
      <c r="D46" s="102">
        <f>'資料1-1-63_2'!Y83</f>
        <v>0</v>
      </c>
      <c r="E46" s="102">
        <f>'資料1-1-63_2'!Z83</f>
        <v>0</v>
      </c>
      <c r="F46" s="102">
        <f>'資料1-1-63_2'!AA83</f>
        <v>0</v>
      </c>
      <c r="G46" s="102">
        <f>'資料1-1-63_2'!AB83</f>
        <v>0</v>
      </c>
      <c r="H46" s="102">
        <f>'資料1-1-63_2'!AC83</f>
        <v>0</v>
      </c>
      <c r="I46" s="102">
        <f>'資料1-1-63_2'!AD83</f>
        <v>0</v>
      </c>
      <c r="J46" s="102">
        <f>'資料1-1-63_2'!AE83</f>
        <v>0</v>
      </c>
      <c r="K46" s="102">
        <f>'資料1-1-63_2'!AF83</f>
        <v>0</v>
      </c>
      <c r="L46" s="102">
        <f>'資料1-1-63_2'!AG83</f>
        <v>0</v>
      </c>
      <c r="M46" s="102">
        <f>'資料1-1-63_2'!AH83</f>
        <v>0</v>
      </c>
      <c r="N46" s="102">
        <f>'資料1-1-63_2'!AI83</f>
        <v>0</v>
      </c>
      <c r="O46" s="102">
        <f>'資料1-1-63_2'!AJ83</f>
        <v>0</v>
      </c>
      <c r="P46" s="102">
        <f>'資料1-1-63_2'!AK83</f>
        <v>0</v>
      </c>
      <c r="Q46" s="102">
        <f>'資料1-1-63_2'!AL83</f>
        <v>0</v>
      </c>
      <c r="R46" s="102">
        <f>'資料1-1-63_2'!AM83</f>
        <v>0</v>
      </c>
      <c r="S46" s="102">
        <f>'資料1-1-63_2'!AN83</f>
        <v>0</v>
      </c>
      <c r="T46" s="102">
        <f>'資料1-1-63_2'!AO83</f>
        <v>0</v>
      </c>
      <c r="U46" s="102">
        <f>'資料1-1-63_2'!AP83</f>
        <v>0</v>
      </c>
      <c r="V46" s="102">
        <f>'資料1-1-63_2'!AQ83</f>
        <v>0</v>
      </c>
      <c r="W46" s="102">
        <f>'資料1-1-63_2'!AR83</f>
        <v>0</v>
      </c>
      <c r="X46" s="102">
        <f>'資料1-1-63_2'!AS83</f>
        <v>0</v>
      </c>
      <c r="Y46" s="102">
        <f>'資料1-1-63_2'!AT83</f>
        <v>0</v>
      </c>
      <c r="Z46" s="102">
        <f>'資料1-1-63_2'!AU83</f>
        <v>0</v>
      </c>
      <c r="AA46" s="102">
        <f>'資料1-1-63_2'!AV83</f>
        <v>0</v>
      </c>
      <c r="AB46" s="102">
        <f>'資料1-1-63_2'!AW83</f>
        <v>0</v>
      </c>
      <c r="AC46" s="102">
        <f>'資料1-1-63_2'!AX83</f>
        <v>0</v>
      </c>
      <c r="AD46" s="102">
        <f>'資料1-1-63_2'!AY83+'資料1-1-63_2'!AZ83+'資料1-1-63_2'!BA83</f>
        <v>0</v>
      </c>
      <c r="AE46" s="102">
        <f>'資料1-1-63_2'!BB83</f>
        <v>0</v>
      </c>
      <c r="AF46" s="102">
        <f>'資料1-1-63_2'!BC83</f>
        <v>0</v>
      </c>
      <c r="AG46" s="102">
        <f>'資料1-1-63_2'!BD83+'資料1-1-63_2'!BE83</f>
        <v>0</v>
      </c>
      <c r="AH46" s="102">
        <f>'資料1-1-63_2'!BF83</f>
        <v>0</v>
      </c>
      <c r="AI46" s="102">
        <f>'資料1-1-63_2'!BG83</f>
        <v>0</v>
      </c>
      <c r="AJ46" s="109">
        <f t="shared" si="0"/>
        <v>0</v>
      </c>
    </row>
    <row r="47" spans="1:36" s="96" customFormat="1" ht="12.95" customHeight="1">
      <c r="A47" s="124"/>
      <c r="B47" s="133"/>
      <c r="C47" s="110" t="s">
        <v>342</v>
      </c>
      <c r="D47" s="102">
        <f>'資料1-1-63_2'!Y84</f>
        <v>0</v>
      </c>
      <c r="E47" s="102">
        <f>'資料1-1-63_2'!Z84</f>
        <v>0</v>
      </c>
      <c r="F47" s="102">
        <f>'資料1-1-63_2'!AA84</f>
        <v>0</v>
      </c>
      <c r="G47" s="102">
        <f>'資料1-1-63_2'!AB84</f>
        <v>0</v>
      </c>
      <c r="H47" s="102">
        <f>'資料1-1-63_2'!AC84</f>
        <v>0</v>
      </c>
      <c r="I47" s="102">
        <f>'資料1-1-63_2'!AD84</f>
        <v>0</v>
      </c>
      <c r="J47" s="102">
        <f>'資料1-1-63_2'!AE84</f>
        <v>0</v>
      </c>
      <c r="K47" s="102">
        <f>'資料1-1-63_2'!AF84</f>
        <v>0</v>
      </c>
      <c r="L47" s="102">
        <f>'資料1-1-63_2'!AG84</f>
        <v>0</v>
      </c>
      <c r="M47" s="102">
        <f>'資料1-1-63_2'!AH84</f>
        <v>0</v>
      </c>
      <c r="N47" s="102">
        <f>'資料1-1-63_2'!AI84</f>
        <v>0</v>
      </c>
      <c r="O47" s="102">
        <f>'資料1-1-63_2'!AJ84</f>
        <v>0</v>
      </c>
      <c r="P47" s="102">
        <f>'資料1-1-63_2'!AK84</f>
        <v>0</v>
      </c>
      <c r="Q47" s="102">
        <f>'資料1-1-63_2'!AL84</f>
        <v>0</v>
      </c>
      <c r="R47" s="102">
        <f>'資料1-1-63_2'!AM84</f>
        <v>0</v>
      </c>
      <c r="S47" s="102">
        <f>'資料1-1-63_2'!AN84</f>
        <v>0</v>
      </c>
      <c r="T47" s="102">
        <f>'資料1-1-63_2'!AO84</f>
        <v>0</v>
      </c>
      <c r="U47" s="102">
        <f>'資料1-1-63_2'!AP84</f>
        <v>0</v>
      </c>
      <c r="V47" s="102">
        <f>'資料1-1-63_2'!AQ84</f>
        <v>0</v>
      </c>
      <c r="W47" s="102">
        <f>'資料1-1-63_2'!AR84</f>
        <v>0</v>
      </c>
      <c r="X47" s="102">
        <f>'資料1-1-63_2'!AS84</f>
        <v>0</v>
      </c>
      <c r="Y47" s="102">
        <f>'資料1-1-63_2'!AT84</f>
        <v>0</v>
      </c>
      <c r="Z47" s="102">
        <f>'資料1-1-63_2'!AU84</f>
        <v>0</v>
      </c>
      <c r="AA47" s="102">
        <f>'資料1-1-63_2'!AV84</f>
        <v>0</v>
      </c>
      <c r="AB47" s="102">
        <f>'資料1-1-63_2'!AW84</f>
        <v>0</v>
      </c>
      <c r="AC47" s="102">
        <f>'資料1-1-63_2'!AX84</f>
        <v>0</v>
      </c>
      <c r="AD47" s="102">
        <f>'資料1-1-63_2'!AY84+'資料1-1-63_2'!AZ84+'資料1-1-63_2'!BA84</f>
        <v>0</v>
      </c>
      <c r="AE47" s="102">
        <f>'資料1-1-63_2'!BB84</f>
        <v>0</v>
      </c>
      <c r="AF47" s="102">
        <f>'資料1-1-63_2'!BC84</f>
        <v>0</v>
      </c>
      <c r="AG47" s="102">
        <f>'資料1-1-63_2'!BD84+'資料1-1-63_2'!BE84</f>
        <v>0</v>
      </c>
      <c r="AH47" s="102">
        <f>'資料1-1-63_2'!BF84</f>
        <v>0</v>
      </c>
      <c r="AI47" s="102">
        <f>'資料1-1-63_2'!BG84</f>
        <v>0</v>
      </c>
      <c r="AJ47" s="109">
        <f t="shared" si="0"/>
        <v>0</v>
      </c>
    </row>
    <row r="48" spans="1:36" s="97" customFormat="1" ht="12.95" customHeight="1">
      <c r="A48" s="124"/>
      <c r="B48" s="132" t="s">
        <v>356</v>
      </c>
      <c r="C48" s="110" t="s">
        <v>311</v>
      </c>
      <c r="D48" s="102">
        <f>'資料1-1-63_2'!Y85</f>
        <v>0</v>
      </c>
      <c r="E48" s="102">
        <f>'資料1-1-63_2'!Z85</f>
        <v>0</v>
      </c>
      <c r="F48" s="102">
        <f>'資料1-1-63_2'!AA85</f>
        <v>0</v>
      </c>
      <c r="G48" s="102">
        <f>'資料1-1-63_2'!AB85</f>
        <v>0</v>
      </c>
      <c r="H48" s="102">
        <f>'資料1-1-63_2'!AC85</f>
        <v>0</v>
      </c>
      <c r="I48" s="102">
        <f>'資料1-1-63_2'!AD85</f>
        <v>0</v>
      </c>
      <c r="J48" s="102">
        <f>'資料1-1-63_2'!AE85</f>
        <v>0</v>
      </c>
      <c r="K48" s="102">
        <f>'資料1-1-63_2'!AF85</f>
        <v>0</v>
      </c>
      <c r="L48" s="102">
        <f>'資料1-1-63_2'!AG85</f>
        <v>0</v>
      </c>
      <c r="M48" s="102">
        <f>'資料1-1-63_2'!AH85</f>
        <v>0</v>
      </c>
      <c r="N48" s="102">
        <f>'資料1-1-63_2'!AI85</f>
        <v>0</v>
      </c>
      <c r="O48" s="102">
        <f>'資料1-1-63_2'!AJ85</f>
        <v>0</v>
      </c>
      <c r="P48" s="102">
        <f>'資料1-1-63_2'!AK85</f>
        <v>0</v>
      </c>
      <c r="Q48" s="102">
        <f>'資料1-1-63_2'!AL85</f>
        <v>0</v>
      </c>
      <c r="R48" s="102">
        <f>'資料1-1-63_2'!AM85</f>
        <v>0</v>
      </c>
      <c r="S48" s="102">
        <f>'資料1-1-63_2'!AN85</f>
        <v>0</v>
      </c>
      <c r="T48" s="102">
        <f>'資料1-1-63_2'!AO85</f>
        <v>0</v>
      </c>
      <c r="U48" s="102">
        <f>'資料1-1-63_2'!AP85</f>
        <v>0</v>
      </c>
      <c r="V48" s="102">
        <f>'資料1-1-63_2'!AQ85</f>
        <v>0</v>
      </c>
      <c r="W48" s="102">
        <f>'資料1-1-63_2'!AR85</f>
        <v>0</v>
      </c>
      <c r="X48" s="102">
        <f>'資料1-1-63_2'!AS85</f>
        <v>0</v>
      </c>
      <c r="Y48" s="102">
        <f>'資料1-1-63_2'!AT85</f>
        <v>0</v>
      </c>
      <c r="Z48" s="102">
        <f>'資料1-1-63_2'!AU85</f>
        <v>0</v>
      </c>
      <c r="AA48" s="102">
        <f>'資料1-1-63_2'!AV85</f>
        <v>0</v>
      </c>
      <c r="AB48" s="102">
        <f>'資料1-1-63_2'!AW85</f>
        <v>0</v>
      </c>
      <c r="AC48" s="102">
        <f>'資料1-1-63_2'!AX85</f>
        <v>0</v>
      </c>
      <c r="AD48" s="102">
        <f>'資料1-1-63_2'!AY85+'資料1-1-63_2'!AZ85+'資料1-1-63_2'!BA85</f>
        <v>0</v>
      </c>
      <c r="AE48" s="102">
        <f>'資料1-1-63_2'!BB85</f>
        <v>0</v>
      </c>
      <c r="AF48" s="102">
        <f>'資料1-1-63_2'!BC85</f>
        <v>0</v>
      </c>
      <c r="AG48" s="102">
        <f>'資料1-1-63_2'!BD85+'資料1-1-63_2'!BE85</f>
        <v>0</v>
      </c>
      <c r="AH48" s="102">
        <f>'資料1-1-63_2'!BF85</f>
        <v>0</v>
      </c>
      <c r="AI48" s="102">
        <f>'資料1-1-63_2'!BG85</f>
        <v>0</v>
      </c>
      <c r="AJ48" s="109">
        <f t="shared" si="0"/>
        <v>0</v>
      </c>
    </row>
    <row r="49" spans="1:37" s="97" customFormat="1" ht="12.95" customHeight="1">
      <c r="A49" s="124"/>
      <c r="B49" s="134"/>
      <c r="C49" s="110" t="s">
        <v>342</v>
      </c>
      <c r="D49" s="102">
        <f>'資料1-1-63_2'!Y86</f>
        <v>0</v>
      </c>
      <c r="E49" s="102">
        <f>'資料1-1-63_2'!Z86</f>
        <v>0</v>
      </c>
      <c r="F49" s="102">
        <f>'資料1-1-63_2'!AA86</f>
        <v>0</v>
      </c>
      <c r="G49" s="102">
        <f>'資料1-1-63_2'!AB86</f>
        <v>0</v>
      </c>
      <c r="H49" s="102">
        <f>'資料1-1-63_2'!AC86</f>
        <v>0</v>
      </c>
      <c r="I49" s="102">
        <f>'資料1-1-63_2'!AD86</f>
        <v>0</v>
      </c>
      <c r="J49" s="102">
        <f>'資料1-1-63_2'!AE86</f>
        <v>0</v>
      </c>
      <c r="K49" s="102">
        <f>'資料1-1-63_2'!AF86</f>
        <v>0</v>
      </c>
      <c r="L49" s="102">
        <f>'資料1-1-63_2'!AG86</f>
        <v>0</v>
      </c>
      <c r="M49" s="102">
        <f>'資料1-1-63_2'!AH86</f>
        <v>0</v>
      </c>
      <c r="N49" s="102">
        <f>'資料1-1-63_2'!AI86</f>
        <v>0</v>
      </c>
      <c r="O49" s="102">
        <f>'資料1-1-63_2'!AJ86</f>
        <v>0</v>
      </c>
      <c r="P49" s="102">
        <f>'資料1-1-63_2'!AK86</f>
        <v>0</v>
      </c>
      <c r="Q49" s="102">
        <f>'資料1-1-63_2'!AL86</f>
        <v>0</v>
      </c>
      <c r="R49" s="102">
        <f>'資料1-1-63_2'!AM86</f>
        <v>0</v>
      </c>
      <c r="S49" s="102">
        <f>'資料1-1-63_2'!AN86</f>
        <v>0</v>
      </c>
      <c r="T49" s="102">
        <f>'資料1-1-63_2'!AO86</f>
        <v>0</v>
      </c>
      <c r="U49" s="102">
        <f>'資料1-1-63_2'!AP86</f>
        <v>0</v>
      </c>
      <c r="V49" s="102">
        <f>'資料1-1-63_2'!AQ86</f>
        <v>0</v>
      </c>
      <c r="W49" s="102">
        <f>'資料1-1-63_2'!AR86</f>
        <v>0</v>
      </c>
      <c r="X49" s="102">
        <f>'資料1-1-63_2'!AS86</f>
        <v>0</v>
      </c>
      <c r="Y49" s="102">
        <f>'資料1-1-63_2'!AT86</f>
        <v>0</v>
      </c>
      <c r="Z49" s="102">
        <f>'資料1-1-63_2'!AU86</f>
        <v>0</v>
      </c>
      <c r="AA49" s="102">
        <f>'資料1-1-63_2'!AV86</f>
        <v>0</v>
      </c>
      <c r="AB49" s="102">
        <f>'資料1-1-63_2'!AW86</f>
        <v>0</v>
      </c>
      <c r="AC49" s="102">
        <f>'資料1-1-63_2'!AX86</f>
        <v>0</v>
      </c>
      <c r="AD49" s="102">
        <f>'資料1-1-63_2'!AY86+'資料1-1-63_2'!AZ86+'資料1-1-63_2'!BA86</f>
        <v>0</v>
      </c>
      <c r="AE49" s="102">
        <f>'資料1-1-63_2'!BB86</f>
        <v>0</v>
      </c>
      <c r="AF49" s="102">
        <f>'資料1-1-63_2'!BC86</f>
        <v>0</v>
      </c>
      <c r="AG49" s="102">
        <f>'資料1-1-63_2'!BD86+'資料1-1-63_2'!BE86</f>
        <v>0</v>
      </c>
      <c r="AH49" s="102">
        <f>'資料1-1-63_2'!BF86</f>
        <v>0</v>
      </c>
      <c r="AI49" s="102">
        <f>'資料1-1-63_2'!BG86</f>
        <v>0</v>
      </c>
      <c r="AJ49" s="109">
        <f t="shared" si="0"/>
        <v>0</v>
      </c>
    </row>
    <row r="50" spans="1:37" s="97" customFormat="1" ht="12.95" customHeight="1">
      <c r="A50" s="124"/>
      <c r="B50" s="135" t="s">
        <v>357</v>
      </c>
      <c r="C50" s="110" t="s">
        <v>311</v>
      </c>
      <c r="D50" s="102">
        <f>'資料1-1-63_2'!Y87</f>
        <v>0</v>
      </c>
      <c r="E50" s="102">
        <f>'資料1-1-63_2'!Z87</f>
        <v>0</v>
      </c>
      <c r="F50" s="102">
        <f>'資料1-1-63_2'!AA87</f>
        <v>0</v>
      </c>
      <c r="G50" s="102">
        <f>'資料1-1-63_2'!AB87</f>
        <v>0</v>
      </c>
      <c r="H50" s="102">
        <f>'資料1-1-63_2'!AC87</f>
        <v>0</v>
      </c>
      <c r="I50" s="102">
        <f>'資料1-1-63_2'!AD87</f>
        <v>0</v>
      </c>
      <c r="J50" s="102">
        <f>'資料1-1-63_2'!AE87</f>
        <v>0</v>
      </c>
      <c r="K50" s="102">
        <f>'資料1-1-63_2'!AF87</f>
        <v>0</v>
      </c>
      <c r="L50" s="102">
        <f>'資料1-1-63_2'!AG87</f>
        <v>0</v>
      </c>
      <c r="M50" s="102">
        <f>'資料1-1-63_2'!AH87</f>
        <v>0</v>
      </c>
      <c r="N50" s="102">
        <f>'資料1-1-63_2'!AI87</f>
        <v>0</v>
      </c>
      <c r="O50" s="102">
        <f>'資料1-1-63_2'!AJ87</f>
        <v>0</v>
      </c>
      <c r="P50" s="102">
        <f>'資料1-1-63_2'!AK87</f>
        <v>0</v>
      </c>
      <c r="Q50" s="102">
        <f>'資料1-1-63_2'!AL87</f>
        <v>0</v>
      </c>
      <c r="R50" s="102">
        <f>'資料1-1-63_2'!AM87</f>
        <v>0</v>
      </c>
      <c r="S50" s="102">
        <f>'資料1-1-63_2'!AN87</f>
        <v>0</v>
      </c>
      <c r="T50" s="102">
        <f>'資料1-1-63_2'!AO87</f>
        <v>0</v>
      </c>
      <c r="U50" s="102">
        <f>'資料1-1-63_2'!AP87</f>
        <v>0</v>
      </c>
      <c r="V50" s="102">
        <f>'資料1-1-63_2'!AQ87</f>
        <v>0</v>
      </c>
      <c r="W50" s="102">
        <f>'資料1-1-63_2'!AR87</f>
        <v>0</v>
      </c>
      <c r="X50" s="102">
        <f>'資料1-1-63_2'!AS87</f>
        <v>0</v>
      </c>
      <c r="Y50" s="102">
        <f>'資料1-1-63_2'!AT87</f>
        <v>0</v>
      </c>
      <c r="Z50" s="102">
        <f>'資料1-1-63_2'!AU87</f>
        <v>0</v>
      </c>
      <c r="AA50" s="102">
        <f>'資料1-1-63_2'!AV87</f>
        <v>0</v>
      </c>
      <c r="AB50" s="102">
        <f>'資料1-1-63_2'!AW87</f>
        <v>0</v>
      </c>
      <c r="AC50" s="102">
        <f>'資料1-1-63_2'!AX87</f>
        <v>0</v>
      </c>
      <c r="AD50" s="102">
        <f>'資料1-1-63_2'!AY87+'資料1-1-63_2'!AZ87+'資料1-1-63_2'!BA87</f>
        <v>0</v>
      </c>
      <c r="AE50" s="102">
        <f>'資料1-1-63_2'!BB87</f>
        <v>0</v>
      </c>
      <c r="AF50" s="102">
        <f>'資料1-1-63_2'!BC87</f>
        <v>0</v>
      </c>
      <c r="AG50" s="102">
        <f>'資料1-1-63_2'!BD87+'資料1-1-63_2'!BE87</f>
        <v>0</v>
      </c>
      <c r="AH50" s="102">
        <f>'資料1-1-63_2'!BF87</f>
        <v>0</v>
      </c>
      <c r="AI50" s="102">
        <f>'資料1-1-63_2'!BG87</f>
        <v>0</v>
      </c>
      <c r="AJ50" s="109">
        <f>SUM(D50:AI50)</f>
        <v>0</v>
      </c>
    </row>
    <row r="51" spans="1:37" s="97" customFormat="1" ht="12.95" customHeight="1">
      <c r="A51" s="124"/>
      <c r="B51" s="136"/>
      <c r="C51" s="110" t="s">
        <v>342</v>
      </c>
      <c r="D51" s="102">
        <f>'資料1-1-63_2'!Y88</f>
        <v>0</v>
      </c>
      <c r="E51" s="102">
        <f>'資料1-1-63_2'!Z88</f>
        <v>0</v>
      </c>
      <c r="F51" s="102">
        <f>'資料1-1-63_2'!AA88</f>
        <v>0</v>
      </c>
      <c r="G51" s="102">
        <f>'資料1-1-63_2'!AB88</f>
        <v>0</v>
      </c>
      <c r="H51" s="102">
        <f>'資料1-1-63_2'!AC88</f>
        <v>0</v>
      </c>
      <c r="I51" s="102">
        <f>'資料1-1-63_2'!AD88</f>
        <v>0</v>
      </c>
      <c r="J51" s="102">
        <f>'資料1-1-63_2'!AE88</f>
        <v>0</v>
      </c>
      <c r="K51" s="102">
        <f>'資料1-1-63_2'!AF88</f>
        <v>0</v>
      </c>
      <c r="L51" s="102">
        <f>'資料1-1-63_2'!AG88</f>
        <v>0</v>
      </c>
      <c r="M51" s="102">
        <f>'資料1-1-63_2'!AH88</f>
        <v>0</v>
      </c>
      <c r="N51" s="102">
        <f>'資料1-1-63_2'!AI88</f>
        <v>0</v>
      </c>
      <c r="O51" s="102">
        <f>'資料1-1-63_2'!AJ88</f>
        <v>0</v>
      </c>
      <c r="P51" s="102">
        <f>'資料1-1-63_2'!AK88</f>
        <v>0</v>
      </c>
      <c r="Q51" s="102">
        <f>'資料1-1-63_2'!AL88</f>
        <v>0</v>
      </c>
      <c r="R51" s="102">
        <f>'資料1-1-63_2'!AM88</f>
        <v>0</v>
      </c>
      <c r="S51" s="102">
        <f>'資料1-1-63_2'!AN88</f>
        <v>0</v>
      </c>
      <c r="T51" s="102">
        <f>'資料1-1-63_2'!AO88</f>
        <v>0</v>
      </c>
      <c r="U51" s="102">
        <f>'資料1-1-63_2'!AP88</f>
        <v>0</v>
      </c>
      <c r="V51" s="102">
        <f>'資料1-1-63_2'!AQ88</f>
        <v>0</v>
      </c>
      <c r="W51" s="102">
        <f>'資料1-1-63_2'!AR88</f>
        <v>0</v>
      </c>
      <c r="X51" s="102">
        <f>'資料1-1-63_2'!AS88</f>
        <v>0</v>
      </c>
      <c r="Y51" s="102">
        <f>'資料1-1-63_2'!AT88</f>
        <v>0</v>
      </c>
      <c r="Z51" s="102">
        <f>'資料1-1-63_2'!AU88</f>
        <v>0</v>
      </c>
      <c r="AA51" s="102">
        <f>'資料1-1-63_2'!AV88</f>
        <v>0</v>
      </c>
      <c r="AB51" s="102">
        <f>'資料1-1-63_2'!AW88</f>
        <v>0</v>
      </c>
      <c r="AC51" s="102">
        <f>'資料1-1-63_2'!AX88</f>
        <v>0</v>
      </c>
      <c r="AD51" s="102">
        <f>'資料1-1-63_2'!AY88+'資料1-1-63_2'!AZ88+'資料1-1-63_2'!BA88</f>
        <v>0</v>
      </c>
      <c r="AE51" s="102">
        <f>'資料1-1-63_2'!BB88</f>
        <v>0</v>
      </c>
      <c r="AF51" s="102">
        <f>'資料1-1-63_2'!BC88</f>
        <v>0</v>
      </c>
      <c r="AG51" s="102">
        <f>'資料1-1-63_2'!BD88+'資料1-1-63_2'!BE88</f>
        <v>0</v>
      </c>
      <c r="AH51" s="102">
        <f>'資料1-1-63_2'!BF88</f>
        <v>0</v>
      </c>
      <c r="AI51" s="102">
        <f>'資料1-1-63_2'!BG88</f>
        <v>0</v>
      </c>
      <c r="AJ51" s="109">
        <f>SUM(D51:AI51)</f>
        <v>0</v>
      </c>
    </row>
    <row r="52" spans="1:37" s="97" customFormat="1" ht="12.95" customHeight="1">
      <c r="A52" s="124"/>
      <c r="B52" s="135" t="s">
        <v>358</v>
      </c>
      <c r="C52" s="110" t="s">
        <v>311</v>
      </c>
      <c r="D52" s="102">
        <f>'資料1-1-63_2'!Y89</f>
        <v>0</v>
      </c>
      <c r="E52" s="102">
        <f>'資料1-1-63_2'!Z89</f>
        <v>0</v>
      </c>
      <c r="F52" s="102">
        <f>'資料1-1-63_2'!AA89</f>
        <v>0</v>
      </c>
      <c r="G52" s="102">
        <f>'資料1-1-63_2'!AB89</f>
        <v>0</v>
      </c>
      <c r="H52" s="102">
        <f>'資料1-1-63_2'!AC89</f>
        <v>0</v>
      </c>
      <c r="I52" s="102">
        <f>'資料1-1-63_2'!AD89</f>
        <v>0</v>
      </c>
      <c r="J52" s="102">
        <f>'資料1-1-63_2'!AE89</f>
        <v>0</v>
      </c>
      <c r="K52" s="102">
        <f>'資料1-1-63_2'!AF89</f>
        <v>0</v>
      </c>
      <c r="L52" s="102">
        <f>'資料1-1-63_2'!AG89</f>
        <v>0</v>
      </c>
      <c r="M52" s="102">
        <f>'資料1-1-63_2'!AH89</f>
        <v>0</v>
      </c>
      <c r="N52" s="102">
        <f>'資料1-1-63_2'!AI89</f>
        <v>0</v>
      </c>
      <c r="O52" s="102">
        <f>'資料1-1-63_2'!AJ89</f>
        <v>0</v>
      </c>
      <c r="P52" s="102">
        <f>'資料1-1-63_2'!AK89</f>
        <v>0</v>
      </c>
      <c r="Q52" s="102">
        <f>'資料1-1-63_2'!AL89</f>
        <v>0</v>
      </c>
      <c r="R52" s="102">
        <f>'資料1-1-63_2'!AM89</f>
        <v>0</v>
      </c>
      <c r="S52" s="102">
        <f>'資料1-1-63_2'!AN89</f>
        <v>0</v>
      </c>
      <c r="T52" s="102">
        <f>'資料1-1-63_2'!AO89</f>
        <v>0</v>
      </c>
      <c r="U52" s="102">
        <f>'資料1-1-63_2'!AP89</f>
        <v>0</v>
      </c>
      <c r="V52" s="102">
        <f>'資料1-1-63_2'!AQ89</f>
        <v>0</v>
      </c>
      <c r="W52" s="102">
        <f>'資料1-1-63_2'!AR89</f>
        <v>0</v>
      </c>
      <c r="X52" s="102">
        <f>'資料1-1-63_2'!AS89</f>
        <v>0</v>
      </c>
      <c r="Y52" s="102">
        <f>'資料1-1-63_2'!AT89</f>
        <v>0</v>
      </c>
      <c r="Z52" s="102">
        <f>'資料1-1-63_2'!AU89</f>
        <v>0</v>
      </c>
      <c r="AA52" s="102">
        <f>'資料1-1-63_2'!AV89</f>
        <v>0</v>
      </c>
      <c r="AB52" s="102">
        <f>'資料1-1-63_2'!AW89</f>
        <v>0</v>
      </c>
      <c r="AC52" s="102">
        <f>'資料1-1-63_2'!AX89</f>
        <v>0</v>
      </c>
      <c r="AD52" s="102">
        <f>'資料1-1-63_2'!AY89+'資料1-1-63_2'!AZ89+'資料1-1-63_2'!BA89</f>
        <v>0</v>
      </c>
      <c r="AE52" s="102">
        <f>'資料1-1-63_2'!BB89</f>
        <v>0</v>
      </c>
      <c r="AF52" s="102">
        <f>'資料1-1-63_2'!BC89</f>
        <v>0</v>
      </c>
      <c r="AG52" s="102">
        <f>'資料1-1-63_2'!BD89+'資料1-1-63_2'!BE89</f>
        <v>0</v>
      </c>
      <c r="AH52" s="102">
        <f>'資料1-1-63_2'!BF89</f>
        <v>0</v>
      </c>
      <c r="AI52" s="102">
        <f>'資料1-1-63_2'!BG89</f>
        <v>0</v>
      </c>
      <c r="AJ52" s="109">
        <f t="shared" si="0"/>
        <v>0</v>
      </c>
    </row>
    <row r="53" spans="1:37" s="97" customFormat="1" ht="12.95" customHeight="1">
      <c r="A53" s="124"/>
      <c r="B53" s="136"/>
      <c r="C53" s="110" t="s">
        <v>342</v>
      </c>
      <c r="D53" s="102">
        <f>'資料1-1-63_2'!Y90</f>
        <v>0</v>
      </c>
      <c r="E53" s="102">
        <f>'資料1-1-63_2'!Z90</f>
        <v>0</v>
      </c>
      <c r="F53" s="102">
        <f>'資料1-1-63_2'!AA90</f>
        <v>0</v>
      </c>
      <c r="G53" s="102">
        <f>'資料1-1-63_2'!AB90</f>
        <v>0</v>
      </c>
      <c r="H53" s="102">
        <f>'資料1-1-63_2'!AC90</f>
        <v>0</v>
      </c>
      <c r="I53" s="102">
        <f>'資料1-1-63_2'!AD90</f>
        <v>0</v>
      </c>
      <c r="J53" s="102">
        <f>'資料1-1-63_2'!AE90</f>
        <v>0</v>
      </c>
      <c r="K53" s="102">
        <f>'資料1-1-63_2'!AF90</f>
        <v>0</v>
      </c>
      <c r="L53" s="102">
        <f>'資料1-1-63_2'!AG90</f>
        <v>0</v>
      </c>
      <c r="M53" s="102">
        <f>'資料1-1-63_2'!AH90</f>
        <v>0</v>
      </c>
      <c r="N53" s="102">
        <f>'資料1-1-63_2'!AI90</f>
        <v>0</v>
      </c>
      <c r="O53" s="102">
        <f>'資料1-1-63_2'!AJ90</f>
        <v>0</v>
      </c>
      <c r="P53" s="102">
        <f>'資料1-1-63_2'!AK90</f>
        <v>0</v>
      </c>
      <c r="Q53" s="102">
        <f>'資料1-1-63_2'!AL90</f>
        <v>0</v>
      </c>
      <c r="R53" s="102">
        <f>'資料1-1-63_2'!AM90</f>
        <v>0</v>
      </c>
      <c r="S53" s="102">
        <f>'資料1-1-63_2'!AN90</f>
        <v>0</v>
      </c>
      <c r="T53" s="102">
        <f>'資料1-1-63_2'!AO90</f>
        <v>0</v>
      </c>
      <c r="U53" s="102">
        <f>'資料1-1-63_2'!AP90</f>
        <v>0</v>
      </c>
      <c r="V53" s="102">
        <f>'資料1-1-63_2'!AQ90</f>
        <v>0</v>
      </c>
      <c r="W53" s="102">
        <f>'資料1-1-63_2'!AR90</f>
        <v>0</v>
      </c>
      <c r="X53" s="102">
        <f>'資料1-1-63_2'!AS90</f>
        <v>0</v>
      </c>
      <c r="Y53" s="102">
        <f>'資料1-1-63_2'!AT90</f>
        <v>0</v>
      </c>
      <c r="Z53" s="102">
        <f>'資料1-1-63_2'!AU90</f>
        <v>0</v>
      </c>
      <c r="AA53" s="102">
        <f>'資料1-1-63_2'!AV90</f>
        <v>0</v>
      </c>
      <c r="AB53" s="102">
        <f>'資料1-1-63_2'!AW90</f>
        <v>0</v>
      </c>
      <c r="AC53" s="102">
        <f>'資料1-1-63_2'!AX90</f>
        <v>0</v>
      </c>
      <c r="AD53" s="102">
        <f>'資料1-1-63_2'!AY90+'資料1-1-63_2'!AZ90+'資料1-1-63_2'!BA90</f>
        <v>0</v>
      </c>
      <c r="AE53" s="102">
        <f>'資料1-1-63_2'!BB90</f>
        <v>0</v>
      </c>
      <c r="AF53" s="102">
        <f>'資料1-1-63_2'!BC90</f>
        <v>0</v>
      </c>
      <c r="AG53" s="102">
        <f>'資料1-1-63_2'!BD90+'資料1-1-63_2'!BE90</f>
        <v>0</v>
      </c>
      <c r="AH53" s="102">
        <f>'資料1-1-63_2'!BF90</f>
        <v>0</v>
      </c>
      <c r="AI53" s="102">
        <f>'資料1-1-63_2'!BG90</f>
        <v>0</v>
      </c>
      <c r="AJ53" s="109">
        <f t="shared" si="0"/>
        <v>0</v>
      </c>
    </row>
    <row r="54" spans="1:37" s="97" customFormat="1" ht="12.95" customHeight="1">
      <c r="A54" s="124"/>
      <c r="B54" s="137" t="s">
        <v>359</v>
      </c>
      <c r="C54" s="111" t="s">
        <v>311</v>
      </c>
      <c r="D54" s="109">
        <f>SUM(D46,D48,D52,D50)</f>
        <v>0</v>
      </c>
      <c r="E54" s="109">
        <f t="shared" ref="E54:AI55" si="4">SUM(E46,E48,E52,E50)</f>
        <v>0</v>
      </c>
      <c r="F54" s="109">
        <f t="shared" si="4"/>
        <v>0</v>
      </c>
      <c r="G54" s="109">
        <f t="shared" si="4"/>
        <v>0</v>
      </c>
      <c r="H54" s="109">
        <f t="shared" si="4"/>
        <v>0</v>
      </c>
      <c r="I54" s="109">
        <f t="shared" si="4"/>
        <v>0</v>
      </c>
      <c r="J54" s="109">
        <f t="shared" si="4"/>
        <v>0</v>
      </c>
      <c r="K54" s="109">
        <f t="shared" si="4"/>
        <v>0</v>
      </c>
      <c r="L54" s="109">
        <f t="shared" si="4"/>
        <v>0</v>
      </c>
      <c r="M54" s="109">
        <f t="shared" si="4"/>
        <v>0</v>
      </c>
      <c r="N54" s="109">
        <f t="shared" si="4"/>
        <v>0</v>
      </c>
      <c r="O54" s="109">
        <f t="shared" si="4"/>
        <v>0</v>
      </c>
      <c r="P54" s="109">
        <f t="shared" si="4"/>
        <v>0</v>
      </c>
      <c r="Q54" s="109">
        <f t="shared" si="4"/>
        <v>0</v>
      </c>
      <c r="R54" s="109">
        <f t="shared" si="4"/>
        <v>0</v>
      </c>
      <c r="S54" s="109">
        <f t="shared" si="4"/>
        <v>0</v>
      </c>
      <c r="T54" s="109">
        <f t="shared" si="4"/>
        <v>0</v>
      </c>
      <c r="U54" s="109">
        <f t="shared" si="4"/>
        <v>0</v>
      </c>
      <c r="V54" s="109">
        <f t="shared" si="4"/>
        <v>0</v>
      </c>
      <c r="W54" s="109">
        <f t="shared" si="4"/>
        <v>0</v>
      </c>
      <c r="X54" s="109">
        <f t="shared" si="4"/>
        <v>0</v>
      </c>
      <c r="Y54" s="109">
        <f t="shared" si="4"/>
        <v>0</v>
      </c>
      <c r="Z54" s="109">
        <f t="shared" si="4"/>
        <v>0</v>
      </c>
      <c r="AA54" s="109">
        <f t="shared" si="4"/>
        <v>0</v>
      </c>
      <c r="AB54" s="109">
        <f t="shared" si="4"/>
        <v>0</v>
      </c>
      <c r="AC54" s="109">
        <f t="shared" si="4"/>
        <v>0</v>
      </c>
      <c r="AD54" s="109">
        <f t="shared" si="4"/>
        <v>0</v>
      </c>
      <c r="AE54" s="109">
        <f t="shared" si="4"/>
        <v>0</v>
      </c>
      <c r="AF54" s="109">
        <f t="shared" si="4"/>
        <v>0</v>
      </c>
      <c r="AG54" s="109">
        <f t="shared" si="4"/>
        <v>0</v>
      </c>
      <c r="AH54" s="109">
        <f t="shared" si="4"/>
        <v>0</v>
      </c>
      <c r="AI54" s="109">
        <f t="shared" si="4"/>
        <v>0</v>
      </c>
      <c r="AJ54" s="109">
        <f>SUM(D54:AI54)</f>
        <v>0</v>
      </c>
      <c r="AK54" s="98"/>
    </row>
    <row r="55" spans="1:37" s="97" customFormat="1" ht="12.95" customHeight="1">
      <c r="A55" s="125"/>
      <c r="B55" s="138"/>
      <c r="C55" s="111" t="s">
        <v>342</v>
      </c>
      <c r="D55" s="109">
        <f>SUM(D47,D49,D53,D51)</f>
        <v>0</v>
      </c>
      <c r="E55" s="109">
        <f>SUM(E47,E49,E53,E51)</f>
        <v>0</v>
      </c>
      <c r="F55" s="109">
        <f t="shared" si="4"/>
        <v>0</v>
      </c>
      <c r="G55" s="109">
        <f t="shared" si="4"/>
        <v>0</v>
      </c>
      <c r="H55" s="109">
        <f t="shared" si="4"/>
        <v>0</v>
      </c>
      <c r="I55" s="109">
        <f t="shared" si="4"/>
        <v>0</v>
      </c>
      <c r="J55" s="109">
        <f t="shared" si="4"/>
        <v>0</v>
      </c>
      <c r="K55" s="109">
        <f t="shared" si="4"/>
        <v>0</v>
      </c>
      <c r="L55" s="109">
        <f t="shared" si="4"/>
        <v>0</v>
      </c>
      <c r="M55" s="109">
        <f t="shared" si="4"/>
        <v>0</v>
      </c>
      <c r="N55" s="109">
        <f t="shared" si="4"/>
        <v>0</v>
      </c>
      <c r="O55" s="109">
        <f t="shared" si="4"/>
        <v>0</v>
      </c>
      <c r="P55" s="109">
        <f t="shared" si="4"/>
        <v>0</v>
      </c>
      <c r="Q55" s="109">
        <f t="shared" si="4"/>
        <v>0</v>
      </c>
      <c r="R55" s="109">
        <f t="shared" si="4"/>
        <v>0</v>
      </c>
      <c r="S55" s="109">
        <f t="shared" si="4"/>
        <v>0</v>
      </c>
      <c r="T55" s="109">
        <f t="shared" si="4"/>
        <v>0</v>
      </c>
      <c r="U55" s="109">
        <f t="shared" si="4"/>
        <v>0</v>
      </c>
      <c r="V55" s="109">
        <f t="shared" si="4"/>
        <v>0</v>
      </c>
      <c r="W55" s="109">
        <f t="shared" si="4"/>
        <v>0</v>
      </c>
      <c r="X55" s="109">
        <f t="shared" si="4"/>
        <v>0</v>
      </c>
      <c r="Y55" s="109">
        <f t="shared" si="4"/>
        <v>0</v>
      </c>
      <c r="Z55" s="109">
        <f t="shared" si="4"/>
        <v>0</v>
      </c>
      <c r="AA55" s="109">
        <f t="shared" si="4"/>
        <v>0</v>
      </c>
      <c r="AB55" s="109">
        <f t="shared" si="4"/>
        <v>0</v>
      </c>
      <c r="AC55" s="109">
        <f t="shared" si="4"/>
        <v>0</v>
      </c>
      <c r="AD55" s="109">
        <f t="shared" si="4"/>
        <v>0</v>
      </c>
      <c r="AE55" s="109">
        <f t="shared" si="4"/>
        <v>0</v>
      </c>
      <c r="AF55" s="109">
        <f t="shared" si="4"/>
        <v>0</v>
      </c>
      <c r="AG55" s="109">
        <f t="shared" si="4"/>
        <v>0</v>
      </c>
      <c r="AH55" s="109">
        <f>SUM(AH47,AH49,AH53,AH51)</f>
        <v>0</v>
      </c>
      <c r="AI55" s="109">
        <f>SUM(AI47,AI49,AI53,AI51)</f>
        <v>0</v>
      </c>
      <c r="AJ55" s="109">
        <f>SUM(D55:AI55)</f>
        <v>0</v>
      </c>
      <c r="AK55" s="98"/>
    </row>
    <row r="56" spans="1:37" ht="12.95" customHeight="1">
      <c r="A56" s="116" t="s">
        <v>360</v>
      </c>
      <c r="B56" s="117"/>
      <c r="C56" s="111" t="s">
        <v>311</v>
      </c>
      <c r="D56" s="109">
        <f>SUM(D26,D38,D44,D54)</f>
        <v>0</v>
      </c>
      <c r="E56" s="109">
        <f t="shared" ref="E56:AI57" si="5">SUM(E26,E38,E44,E54)</f>
        <v>0</v>
      </c>
      <c r="F56" s="109">
        <f t="shared" si="5"/>
        <v>3</v>
      </c>
      <c r="G56" s="109">
        <f t="shared" si="5"/>
        <v>0</v>
      </c>
      <c r="H56" s="109">
        <f t="shared" si="5"/>
        <v>0</v>
      </c>
      <c r="I56" s="109">
        <f t="shared" si="5"/>
        <v>8</v>
      </c>
      <c r="J56" s="109">
        <f t="shared" si="5"/>
        <v>0</v>
      </c>
      <c r="K56" s="109">
        <f t="shared" si="5"/>
        <v>3</v>
      </c>
      <c r="L56" s="109">
        <f t="shared" si="5"/>
        <v>8</v>
      </c>
      <c r="M56" s="109">
        <f t="shared" si="5"/>
        <v>4</v>
      </c>
      <c r="N56" s="109">
        <f t="shared" si="5"/>
        <v>5</v>
      </c>
      <c r="O56" s="109">
        <f t="shared" si="5"/>
        <v>0</v>
      </c>
      <c r="P56" s="109">
        <f t="shared" si="5"/>
        <v>5</v>
      </c>
      <c r="Q56" s="109">
        <f t="shared" si="5"/>
        <v>0</v>
      </c>
      <c r="R56" s="109">
        <f t="shared" si="5"/>
        <v>0</v>
      </c>
      <c r="S56" s="109">
        <f t="shared" si="5"/>
        <v>0</v>
      </c>
      <c r="T56" s="109">
        <f t="shared" si="5"/>
        <v>0</v>
      </c>
      <c r="U56" s="109">
        <f t="shared" si="5"/>
        <v>0</v>
      </c>
      <c r="V56" s="109">
        <f t="shared" si="5"/>
        <v>0</v>
      </c>
      <c r="W56" s="109">
        <f t="shared" si="5"/>
        <v>0</v>
      </c>
      <c r="X56" s="109">
        <f t="shared" si="5"/>
        <v>1</v>
      </c>
      <c r="Y56" s="109">
        <f t="shared" si="5"/>
        <v>103</v>
      </c>
      <c r="Z56" s="109">
        <f t="shared" si="5"/>
        <v>0</v>
      </c>
      <c r="AA56" s="109">
        <f t="shared" si="5"/>
        <v>0</v>
      </c>
      <c r="AB56" s="109">
        <f t="shared" si="5"/>
        <v>0</v>
      </c>
      <c r="AC56" s="109">
        <f t="shared" si="5"/>
        <v>27</v>
      </c>
      <c r="AD56" s="109">
        <f t="shared" si="5"/>
        <v>7</v>
      </c>
      <c r="AE56" s="109">
        <f t="shared" si="5"/>
        <v>28</v>
      </c>
      <c r="AF56" s="109">
        <f t="shared" si="5"/>
        <v>13</v>
      </c>
      <c r="AG56" s="109">
        <f t="shared" si="5"/>
        <v>0</v>
      </c>
      <c r="AH56" s="109">
        <f t="shared" si="5"/>
        <v>0</v>
      </c>
      <c r="AI56" s="109">
        <f t="shared" si="5"/>
        <v>0</v>
      </c>
      <c r="AJ56" s="109">
        <f>SUM(AJ26+AJ38+AJ44+AJ54)</f>
        <v>215</v>
      </c>
    </row>
    <row r="57" spans="1:37" ht="12.95" customHeight="1">
      <c r="A57" s="118" t="s">
        <v>361</v>
      </c>
      <c r="B57" s="119"/>
      <c r="C57" s="111" t="s">
        <v>342</v>
      </c>
      <c r="D57" s="109">
        <f>SUM(D27,D39,D45,D55)</f>
        <v>0</v>
      </c>
      <c r="E57" s="109">
        <f t="shared" si="5"/>
        <v>0</v>
      </c>
      <c r="F57" s="109">
        <f t="shared" si="5"/>
        <v>3</v>
      </c>
      <c r="G57" s="109">
        <f t="shared" si="5"/>
        <v>0</v>
      </c>
      <c r="H57" s="109">
        <f t="shared" si="5"/>
        <v>0</v>
      </c>
      <c r="I57" s="109">
        <f t="shared" si="5"/>
        <v>0</v>
      </c>
      <c r="J57" s="109">
        <f t="shared" si="5"/>
        <v>0</v>
      </c>
      <c r="K57" s="109">
        <f t="shared" si="5"/>
        <v>1</v>
      </c>
      <c r="L57" s="109">
        <f t="shared" si="5"/>
        <v>4</v>
      </c>
      <c r="M57" s="109">
        <f t="shared" si="5"/>
        <v>4</v>
      </c>
      <c r="N57" s="109">
        <f t="shared" si="5"/>
        <v>1</v>
      </c>
      <c r="O57" s="109">
        <f t="shared" si="5"/>
        <v>0</v>
      </c>
      <c r="P57" s="109">
        <f t="shared" si="5"/>
        <v>1</v>
      </c>
      <c r="Q57" s="109">
        <f t="shared" si="5"/>
        <v>0</v>
      </c>
      <c r="R57" s="109">
        <f t="shared" si="5"/>
        <v>0</v>
      </c>
      <c r="S57" s="109">
        <f t="shared" si="5"/>
        <v>0</v>
      </c>
      <c r="T57" s="109">
        <f t="shared" si="5"/>
        <v>0</v>
      </c>
      <c r="U57" s="109">
        <f t="shared" si="5"/>
        <v>0</v>
      </c>
      <c r="V57" s="109">
        <f t="shared" si="5"/>
        <v>0</v>
      </c>
      <c r="W57" s="109">
        <f t="shared" si="5"/>
        <v>0</v>
      </c>
      <c r="X57" s="109">
        <f t="shared" si="5"/>
        <v>0</v>
      </c>
      <c r="Y57" s="109">
        <f t="shared" si="5"/>
        <v>39</v>
      </c>
      <c r="Z57" s="109">
        <f t="shared" si="5"/>
        <v>0</v>
      </c>
      <c r="AA57" s="109">
        <f t="shared" si="5"/>
        <v>0</v>
      </c>
      <c r="AB57" s="109">
        <f t="shared" si="5"/>
        <v>0</v>
      </c>
      <c r="AC57" s="109">
        <f t="shared" si="5"/>
        <v>5</v>
      </c>
      <c r="AD57" s="109">
        <f t="shared" si="5"/>
        <v>7</v>
      </c>
      <c r="AE57" s="109">
        <f t="shared" si="5"/>
        <v>19</v>
      </c>
      <c r="AF57" s="109">
        <f t="shared" si="5"/>
        <v>9</v>
      </c>
      <c r="AG57" s="109">
        <f t="shared" si="5"/>
        <v>0</v>
      </c>
      <c r="AH57" s="109">
        <f t="shared" si="5"/>
        <v>0</v>
      </c>
      <c r="AI57" s="109">
        <f t="shared" si="5"/>
        <v>0</v>
      </c>
      <c r="AJ57" s="109">
        <f>SUM(AJ27+AJ39+AJ45+AJ55)</f>
        <v>93</v>
      </c>
    </row>
    <row r="58" spans="1:37" s="99" customFormat="1" ht="18" customHeight="1">
      <c r="A58" s="120" t="s">
        <v>362</v>
      </c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</row>
    <row r="59" spans="1:37" s="100" customFormat="1" ht="29.45" customHeight="1">
      <c r="A59" s="121" t="s">
        <v>885</v>
      </c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</row>
    <row r="60" spans="1:37">
      <c r="AJ60" s="101"/>
    </row>
  </sheetData>
  <mergeCells count="45">
    <mergeCell ref="B18:B19"/>
    <mergeCell ref="B20:B21"/>
    <mergeCell ref="B22:B23"/>
    <mergeCell ref="AE3:AF3"/>
    <mergeCell ref="AJ3:AJ5"/>
    <mergeCell ref="A5:B5"/>
    <mergeCell ref="A3:C3"/>
    <mergeCell ref="D3:E3"/>
    <mergeCell ref="F3:I3"/>
    <mergeCell ref="J3:K3"/>
    <mergeCell ref="M3:N3"/>
    <mergeCell ref="O3:R3"/>
    <mergeCell ref="U3:V3"/>
    <mergeCell ref="Y3:Z3"/>
    <mergeCell ref="AA3:AB3"/>
    <mergeCell ref="B24:B25"/>
    <mergeCell ref="B26:B27"/>
    <mergeCell ref="A28:A39"/>
    <mergeCell ref="B28:B29"/>
    <mergeCell ref="B30:B31"/>
    <mergeCell ref="B32:B33"/>
    <mergeCell ref="B34:B35"/>
    <mergeCell ref="B36:B37"/>
    <mergeCell ref="B38:B39"/>
    <mergeCell ref="A6:A27"/>
    <mergeCell ref="B6:B7"/>
    <mergeCell ref="B8:B9"/>
    <mergeCell ref="B10:B11"/>
    <mergeCell ref="B12:B13"/>
    <mergeCell ref="B14:B15"/>
    <mergeCell ref="B16:B17"/>
    <mergeCell ref="A56:B56"/>
    <mergeCell ref="A57:B57"/>
    <mergeCell ref="A58:AJ58"/>
    <mergeCell ref="A59:AJ59"/>
    <mergeCell ref="A40:A45"/>
    <mergeCell ref="B40:B41"/>
    <mergeCell ref="B42:B43"/>
    <mergeCell ref="B44:B45"/>
    <mergeCell ref="A46:A55"/>
    <mergeCell ref="B46:B47"/>
    <mergeCell ref="B48:B49"/>
    <mergeCell ref="B50:B51"/>
    <mergeCell ref="B52:B53"/>
    <mergeCell ref="B54:B55"/>
  </mergeCells>
  <phoneticPr fontId="2"/>
  <pageMargins left="0.7" right="0.7" top="0.75" bottom="0.75" header="0.3" footer="0.3"/>
  <pageSetup paperSize="9" scale="4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A721"/>
  <sheetViews>
    <sheetView topLeftCell="B1" zoomScaleNormal="100" workbookViewId="0"/>
  </sheetViews>
  <sheetFormatPr defaultColWidth="8.75" defaultRowHeight="12"/>
  <cols>
    <col min="1" max="1" width="10.75" style="23" hidden="1" customWidth="1"/>
    <col min="2" max="2" width="10.375" style="23" bestFit="1" customWidth="1"/>
    <col min="3" max="3" width="49.125" style="23" bestFit="1" customWidth="1"/>
    <col min="4" max="4" width="11" style="23" bestFit="1" customWidth="1"/>
    <col min="5" max="5" width="15.125" style="23" bestFit="1" customWidth="1"/>
    <col min="6" max="6" width="39.375" style="23" bestFit="1" customWidth="1"/>
    <col min="7" max="7" width="15.125" style="23" bestFit="1" customWidth="1"/>
    <col min="8" max="8" width="17.5" style="23" bestFit="1" customWidth="1"/>
    <col min="9" max="9" width="13.875" style="23" bestFit="1" customWidth="1"/>
    <col min="10" max="12" width="11" style="23" bestFit="1" customWidth="1"/>
    <col min="13" max="13" width="20.5" style="23" customWidth="1"/>
    <col min="14" max="15" width="11" style="23" customWidth="1"/>
    <col min="16" max="20" width="11" style="23" bestFit="1" customWidth="1"/>
    <col min="21" max="21" width="8.75" style="23"/>
    <col min="22" max="22" width="8.75" style="20"/>
    <col min="23" max="23" width="11.875" style="20" customWidth="1"/>
    <col min="24" max="64" width="8.75" style="20"/>
    <col min="65" max="65" width="13.625" style="20" bestFit="1" customWidth="1"/>
    <col min="66" max="66" width="8.875" style="20" customWidth="1"/>
    <col min="67" max="67" width="8.75" style="20"/>
    <col min="68" max="69" width="8.75" style="23"/>
    <col min="70" max="70" width="16.875" style="23" customWidth="1"/>
    <col min="71" max="71" width="4.875" style="25" bestFit="1" customWidth="1"/>
    <col min="72" max="72" width="37" style="20" customWidth="1"/>
    <col min="73" max="73" width="6" style="20" customWidth="1"/>
    <col min="74" max="74" width="11.5" style="20" bestFit="1" customWidth="1"/>
    <col min="75" max="75" width="22.625" style="20" bestFit="1" customWidth="1"/>
    <col min="76" max="76" width="9" style="20" bestFit="1" customWidth="1"/>
    <col min="77" max="78" width="6" style="20" customWidth="1"/>
    <col min="79" max="79" width="33.625" style="20" customWidth="1"/>
    <col min="80" max="16384" width="8.75" style="23"/>
  </cols>
  <sheetData>
    <row r="1" spans="1:79" ht="21">
      <c r="B1" s="155" t="s">
        <v>0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W1" s="24" t="s">
        <v>363</v>
      </c>
    </row>
    <row r="2" spans="1:79" ht="13.5">
      <c r="Q2" s="157" t="s">
        <v>1</v>
      </c>
      <c r="R2" s="158"/>
      <c r="S2" s="159" t="s">
        <v>872</v>
      </c>
      <c r="T2" s="160"/>
      <c r="W2" s="26" t="s">
        <v>78</v>
      </c>
      <c r="X2" s="27"/>
      <c r="Y2" s="3">
        <v>11</v>
      </c>
      <c r="Z2" s="3">
        <v>12</v>
      </c>
      <c r="AA2" s="3">
        <v>13</v>
      </c>
      <c r="AB2" s="3">
        <v>14</v>
      </c>
      <c r="AC2" s="3">
        <v>49</v>
      </c>
      <c r="AD2" s="3">
        <v>51</v>
      </c>
      <c r="AE2" s="3">
        <v>15</v>
      </c>
      <c r="AF2" s="3">
        <v>16</v>
      </c>
      <c r="AG2" s="3">
        <v>17</v>
      </c>
      <c r="AH2" s="3">
        <v>18</v>
      </c>
      <c r="AI2" s="3">
        <v>19</v>
      </c>
      <c r="AJ2" s="3">
        <v>21</v>
      </c>
      <c r="AK2" s="3">
        <v>22</v>
      </c>
      <c r="AL2" s="3">
        <v>23</v>
      </c>
      <c r="AM2" s="3">
        <v>52</v>
      </c>
      <c r="AN2" s="3">
        <v>24</v>
      </c>
      <c r="AO2" s="3">
        <v>25</v>
      </c>
      <c r="AP2" s="3">
        <v>26</v>
      </c>
      <c r="AQ2" s="3">
        <v>27</v>
      </c>
      <c r="AR2" s="3">
        <v>28</v>
      </c>
      <c r="AS2" s="3">
        <v>29</v>
      </c>
      <c r="AT2" s="3">
        <v>31</v>
      </c>
      <c r="AU2" s="3">
        <v>32</v>
      </c>
      <c r="AV2" s="3">
        <v>33</v>
      </c>
      <c r="AW2" s="3">
        <v>34</v>
      </c>
      <c r="AX2" s="3">
        <v>35</v>
      </c>
      <c r="AY2" s="3">
        <v>36</v>
      </c>
      <c r="AZ2" s="3">
        <v>37</v>
      </c>
      <c r="BA2" s="3">
        <v>38</v>
      </c>
      <c r="BB2" s="3">
        <v>39</v>
      </c>
      <c r="BC2" s="3">
        <v>41</v>
      </c>
      <c r="BD2" s="3">
        <v>42</v>
      </c>
      <c r="BE2" s="3">
        <v>43</v>
      </c>
      <c r="BF2" s="3">
        <v>48</v>
      </c>
      <c r="BG2" s="3">
        <v>44</v>
      </c>
      <c r="BH2" s="3">
        <v>45</v>
      </c>
      <c r="BI2" s="3">
        <v>46</v>
      </c>
      <c r="BJ2" s="3">
        <v>47</v>
      </c>
      <c r="BN2" s="28">
        <v>0</v>
      </c>
      <c r="BS2" s="161" t="s">
        <v>166</v>
      </c>
      <c r="BT2" s="161"/>
      <c r="BV2" s="162" t="s">
        <v>223</v>
      </c>
      <c r="BW2" s="162"/>
      <c r="BX2" s="162"/>
      <c r="BZ2" s="154" t="s">
        <v>196</v>
      </c>
      <c r="CA2" s="154"/>
    </row>
    <row r="3" spans="1:79" ht="40.5">
      <c r="B3" s="8" t="s">
        <v>2</v>
      </c>
      <c r="C3" s="8" t="s">
        <v>3</v>
      </c>
      <c r="D3" s="8" t="s">
        <v>4</v>
      </c>
      <c r="E3" s="22" t="s">
        <v>77</v>
      </c>
      <c r="F3" s="12" t="s">
        <v>586</v>
      </c>
      <c r="G3" s="8" t="s">
        <v>5</v>
      </c>
      <c r="H3" s="9" t="s">
        <v>490</v>
      </c>
      <c r="I3" s="12" t="s">
        <v>585</v>
      </c>
      <c r="J3" s="8" t="s">
        <v>6</v>
      </c>
      <c r="K3" s="9" t="s">
        <v>7</v>
      </c>
      <c r="L3" s="8" t="s">
        <v>8</v>
      </c>
      <c r="M3" s="21" t="s">
        <v>579</v>
      </c>
      <c r="N3" s="12" t="s">
        <v>584</v>
      </c>
      <c r="O3" s="8" t="s">
        <v>9</v>
      </c>
      <c r="P3" s="8" t="s">
        <v>10</v>
      </c>
      <c r="Q3" s="9" t="s">
        <v>76</v>
      </c>
      <c r="R3" s="8" t="s">
        <v>11</v>
      </c>
      <c r="S3" s="8" t="s">
        <v>12</v>
      </c>
      <c r="T3" s="8" t="s">
        <v>13</v>
      </c>
      <c r="W3" s="29" t="s">
        <v>79</v>
      </c>
      <c r="X3" s="30"/>
      <c r="Y3" s="4" t="s">
        <v>80</v>
      </c>
      <c r="Z3" s="4" t="s">
        <v>81</v>
      </c>
      <c r="AA3" s="4" t="s">
        <v>82</v>
      </c>
      <c r="AB3" s="4" t="s">
        <v>83</v>
      </c>
      <c r="AC3" s="4" t="s">
        <v>84</v>
      </c>
      <c r="AD3" s="4" t="s">
        <v>85</v>
      </c>
      <c r="AE3" s="4" t="s">
        <v>86</v>
      </c>
      <c r="AF3" s="4" t="s">
        <v>87</v>
      </c>
      <c r="AG3" s="5">
        <v>-4</v>
      </c>
      <c r="AH3" s="4" t="s">
        <v>88</v>
      </c>
      <c r="AI3" s="4" t="s">
        <v>89</v>
      </c>
      <c r="AJ3" s="4" t="s">
        <v>90</v>
      </c>
      <c r="AK3" s="4" t="s">
        <v>382</v>
      </c>
      <c r="AL3" s="4" t="s">
        <v>383</v>
      </c>
      <c r="AM3" s="4" t="s">
        <v>101</v>
      </c>
      <c r="AN3" s="5">
        <v>-7</v>
      </c>
      <c r="AO3" s="5">
        <v>-8</v>
      </c>
      <c r="AP3" s="4" t="s">
        <v>102</v>
      </c>
      <c r="AQ3" s="4" t="s">
        <v>103</v>
      </c>
      <c r="AR3" s="5">
        <v>-10</v>
      </c>
      <c r="AS3" s="5">
        <v>-11</v>
      </c>
      <c r="AT3" s="4" t="s">
        <v>104</v>
      </c>
      <c r="AU3" s="4" t="s">
        <v>105</v>
      </c>
      <c r="AV3" s="4" t="s">
        <v>106</v>
      </c>
      <c r="AW3" s="4" t="s">
        <v>107</v>
      </c>
      <c r="AX3" s="5">
        <v>-14</v>
      </c>
      <c r="AY3" s="6" t="s">
        <v>108</v>
      </c>
      <c r="AZ3" s="6" t="s">
        <v>109</v>
      </c>
      <c r="BA3" s="6" t="s">
        <v>110</v>
      </c>
      <c r="BB3" s="4" t="s">
        <v>111</v>
      </c>
      <c r="BC3" s="4" t="s">
        <v>112</v>
      </c>
      <c r="BD3" s="7" t="s">
        <v>113</v>
      </c>
      <c r="BE3" s="7" t="s">
        <v>114</v>
      </c>
      <c r="BF3" s="4" t="s">
        <v>115</v>
      </c>
      <c r="BG3" s="5">
        <v>-17</v>
      </c>
      <c r="BH3" s="5">
        <v>-18</v>
      </c>
      <c r="BI3" s="5">
        <v>-19</v>
      </c>
      <c r="BJ3" s="5">
        <v>-20</v>
      </c>
      <c r="BN3" s="15" t="s">
        <v>580</v>
      </c>
      <c r="BS3" s="31" t="s">
        <v>167</v>
      </c>
      <c r="BT3" s="32" t="s">
        <v>53</v>
      </c>
      <c r="BV3" s="33" t="s">
        <v>224</v>
      </c>
      <c r="BW3" s="34" t="s">
        <v>225</v>
      </c>
      <c r="BX3" s="34" t="s">
        <v>226</v>
      </c>
      <c r="BZ3" s="35" t="s">
        <v>167</v>
      </c>
      <c r="CA3" s="35" t="s">
        <v>197</v>
      </c>
    </row>
    <row r="4" spans="1:79" ht="14.25" customHeight="1">
      <c r="A4" s="23" t="s">
        <v>14</v>
      </c>
      <c r="B4" s="1" t="s">
        <v>15</v>
      </c>
      <c r="C4" s="1" t="s">
        <v>16</v>
      </c>
      <c r="D4" s="1" t="s">
        <v>17</v>
      </c>
      <c r="E4" s="2">
        <v>30</v>
      </c>
      <c r="F4" s="10" t="str">
        <f>VLOOKUP(E4,$BS$4:$BT$39,2,FALSE)</f>
        <v>第17条の４第１項</v>
      </c>
      <c r="G4" s="11">
        <v>2</v>
      </c>
      <c r="H4" s="2">
        <v>18</v>
      </c>
      <c r="I4" s="10" t="str">
        <f t="shared" ref="I4:I67" si="0">VLOOKUP(H4,$BV$4:$BX$53,2,FALSE)</f>
        <v>(5)　イ</v>
      </c>
      <c r="J4" s="11">
        <v>0</v>
      </c>
      <c r="K4" s="2">
        <v>11</v>
      </c>
      <c r="L4" s="11">
        <v>0</v>
      </c>
      <c r="M4" s="13">
        <v>44442</v>
      </c>
      <c r="N4" s="10">
        <f t="shared" ref="N4:N67" si="1">DATEDIF(M4,"2022/3/31","Y")</f>
        <v>0</v>
      </c>
      <c r="O4" s="11">
        <v>1</v>
      </c>
      <c r="P4" s="1" t="s">
        <v>591</v>
      </c>
      <c r="Q4" s="2">
        <v>2</v>
      </c>
      <c r="R4" s="11">
        <v>0</v>
      </c>
      <c r="S4" s="11">
        <v>0</v>
      </c>
      <c r="T4" s="11">
        <v>0</v>
      </c>
      <c r="W4" s="36" t="s">
        <v>581</v>
      </c>
      <c r="X4" s="37"/>
      <c r="Y4" s="38">
        <f t="shared" ref="Y4:BJ4" si="2">COUNTIFS($H$4:$H$686,Y$2,$N$4:$N$686,0)</f>
        <v>0</v>
      </c>
      <c r="Z4" s="38">
        <f t="shared" si="2"/>
        <v>1</v>
      </c>
      <c r="AA4" s="38">
        <f t="shared" si="2"/>
        <v>5</v>
      </c>
      <c r="AB4" s="38">
        <f t="shared" si="2"/>
        <v>2</v>
      </c>
      <c r="AC4" s="38">
        <f t="shared" si="2"/>
        <v>0</v>
      </c>
      <c r="AD4" s="38">
        <f t="shared" si="2"/>
        <v>11</v>
      </c>
      <c r="AE4" s="38">
        <f t="shared" si="2"/>
        <v>0</v>
      </c>
      <c r="AF4" s="38">
        <f t="shared" si="2"/>
        <v>36</v>
      </c>
      <c r="AG4" s="38">
        <f t="shared" si="2"/>
        <v>36</v>
      </c>
      <c r="AH4" s="38">
        <f t="shared" si="2"/>
        <v>21</v>
      </c>
      <c r="AI4" s="38">
        <f t="shared" si="2"/>
        <v>5</v>
      </c>
      <c r="AJ4" s="38">
        <f t="shared" si="2"/>
        <v>0</v>
      </c>
      <c r="AK4" s="38">
        <f t="shared" si="2"/>
        <v>7</v>
      </c>
      <c r="AL4" s="38">
        <f t="shared" si="2"/>
        <v>0</v>
      </c>
      <c r="AM4" s="38">
        <f t="shared" si="2"/>
        <v>0</v>
      </c>
      <c r="AN4" s="38">
        <f t="shared" si="2"/>
        <v>0</v>
      </c>
      <c r="AO4" s="38">
        <f t="shared" si="2"/>
        <v>0</v>
      </c>
      <c r="AP4" s="38">
        <f t="shared" si="2"/>
        <v>0</v>
      </c>
      <c r="AQ4" s="38">
        <f t="shared" si="2"/>
        <v>0</v>
      </c>
      <c r="AR4" s="38">
        <f t="shared" si="2"/>
        <v>0</v>
      </c>
      <c r="AS4" s="38">
        <f t="shared" si="2"/>
        <v>1</v>
      </c>
      <c r="AT4" s="38">
        <f t="shared" si="2"/>
        <v>107</v>
      </c>
      <c r="AU4" s="38">
        <f t="shared" si="2"/>
        <v>0</v>
      </c>
      <c r="AV4" s="38">
        <f t="shared" si="2"/>
        <v>0</v>
      </c>
      <c r="AW4" s="38">
        <f t="shared" si="2"/>
        <v>0</v>
      </c>
      <c r="AX4" s="38">
        <f t="shared" si="2"/>
        <v>27</v>
      </c>
      <c r="AY4" s="38">
        <f t="shared" si="2"/>
        <v>0</v>
      </c>
      <c r="AZ4" s="38">
        <f t="shared" si="2"/>
        <v>1</v>
      </c>
      <c r="BA4" s="38">
        <f t="shared" si="2"/>
        <v>7</v>
      </c>
      <c r="BB4" s="38">
        <f t="shared" si="2"/>
        <v>163</v>
      </c>
      <c r="BC4" s="38">
        <f t="shared" si="2"/>
        <v>16</v>
      </c>
      <c r="BD4" s="38">
        <f t="shared" si="2"/>
        <v>0</v>
      </c>
      <c r="BE4" s="38">
        <f t="shared" si="2"/>
        <v>0</v>
      </c>
      <c r="BF4" s="38">
        <f t="shared" si="2"/>
        <v>0</v>
      </c>
      <c r="BG4" s="38">
        <f t="shared" si="2"/>
        <v>0</v>
      </c>
      <c r="BH4" s="38">
        <f t="shared" si="2"/>
        <v>0</v>
      </c>
      <c r="BI4" s="38">
        <f t="shared" si="2"/>
        <v>0</v>
      </c>
      <c r="BJ4" s="38">
        <f t="shared" si="2"/>
        <v>0</v>
      </c>
      <c r="BK4" s="39">
        <f t="shared" ref="BK4:BK12" si="3">SUM(Y4:BJ4)</f>
        <v>446</v>
      </c>
      <c r="BN4" s="40">
        <f>COUNTIFS($H$4:$H$686,BN$2,$N$4:$N$686,0)</f>
        <v>9</v>
      </c>
      <c r="BS4" s="31">
        <v>1</v>
      </c>
      <c r="BT4" s="32" t="s">
        <v>168</v>
      </c>
      <c r="BV4" s="41">
        <v>0</v>
      </c>
      <c r="BW4" s="33" t="s">
        <v>54</v>
      </c>
      <c r="BX4" s="33" t="s">
        <v>227</v>
      </c>
      <c r="BZ4" s="42">
        <v>11</v>
      </c>
      <c r="CA4" s="35" t="s">
        <v>198</v>
      </c>
    </row>
    <row r="5" spans="1:79" ht="14.25" customHeight="1">
      <c r="A5" s="23" t="s">
        <v>14</v>
      </c>
      <c r="B5" s="1" t="s">
        <v>15</v>
      </c>
      <c r="C5" s="1" t="s">
        <v>16</v>
      </c>
      <c r="D5" s="1" t="s">
        <v>17</v>
      </c>
      <c r="E5" s="2">
        <v>30</v>
      </c>
      <c r="F5" s="10" t="str">
        <f t="shared" ref="F5:F67" si="4">VLOOKUP(E5,$BS$4:$BT$39,2,FALSE)</f>
        <v>第17条の４第１項</v>
      </c>
      <c r="G5" s="11">
        <v>2</v>
      </c>
      <c r="H5" s="2">
        <v>18</v>
      </c>
      <c r="I5" s="10" t="str">
        <f t="shared" si="0"/>
        <v>(5)　イ</v>
      </c>
      <c r="J5" s="11">
        <v>0</v>
      </c>
      <c r="K5" s="2">
        <v>22</v>
      </c>
      <c r="L5" s="11">
        <v>0</v>
      </c>
      <c r="M5" s="13">
        <v>44442</v>
      </c>
      <c r="N5" s="10">
        <f t="shared" si="1"/>
        <v>0</v>
      </c>
      <c r="O5" s="11">
        <v>1</v>
      </c>
      <c r="P5" s="1" t="s">
        <v>591</v>
      </c>
      <c r="Q5" s="2">
        <v>3</v>
      </c>
      <c r="R5" s="11">
        <v>0</v>
      </c>
      <c r="S5" s="11">
        <v>0</v>
      </c>
      <c r="T5" s="11">
        <v>0</v>
      </c>
      <c r="W5" s="43" t="s">
        <v>116</v>
      </c>
      <c r="X5" s="44"/>
      <c r="Y5" s="45">
        <f t="shared" ref="Y5:BJ5" si="5">COUNTIFS($H$4:$H$686,Y$2,$N$4:$N$686,0,$Q$4:$Q$686,"&gt;=1",$Q$4:$Q$686,"&lt;=3")</f>
        <v>0</v>
      </c>
      <c r="Z5" s="45">
        <f t="shared" si="5"/>
        <v>1</v>
      </c>
      <c r="AA5" s="45">
        <f t="shared" si="5"/>
        <v>5</v>
      </c>
      <c r="AB5" s="45">
        <f t="shared" si="5"/>
        <v>2</v>
      </c>
      <c r="AC5" s="45">
        <f t="shared" si="5"/>
        <v>0</v>
      </c>
      <c r="AD5" s="45">
        <f t="shared" si="5"/>
        <v>2</v>
      </c>
      <c r="AE5" s="45">
        <f t="shared" si="5"/>
        <v>0</v>
      </c>
      <c r="AF5" s="45">
        <f t="shared" si="5"/>
        <v>33</v>
      </c>
      <c r="AG5" s="45">
        <f t="shared" si="5"/>
        <v>32</v>
      </c>
      <c r="AH5" s="45">
        <f t="shared" si="5"/>
        <v>21</v>
      </c>
      <c r="AI5" s="45">
        <f t="shared" si="5"/>
        <v>1</v>
      </c>
      <c r="AJ5" s="45">
        <f t="shared" si="5"/>
        <v>0</v>
      </c>
      <c r="AK5" s="45">
        <f t="shared" si="5"/>
        <v>3</v>
      </c>
      <c r="AL5" s="45">
        <f t="shared" si="5"/>
        <v>0</v>
      </c>
      <c r="AM5" s="45">
        <f t="shared" si="5"/>
        <v>0</v>
      </c>
      <c r="AN5" s="45">
        <f t="shared" si="5"/>
        <v>0</v>
      </c>
      <c r="AO5" s="45">
        <f t="shared" si="5"/>
        <v>0</v>
      </c>
      <c r="AP5" s="45">
        <f t="shared" si="5"/>
        <v>0</v>
      </c>
      <c r="AQ5" s="45">
        <f t="shared" si="5"/>
        <v>0</v>
      </c>
      <c r="AR5" s="45">
        <f t="shared" si="5"/>
        <v>0</v>
      </c>
      <c r="AS5" s="45">
        <f t="shared" si="5"/>
        <v>0</v>
      </c>
      <c r="AT5" s="45">
        <f t="shared" si="5"/>
        <v>43</v>
      </c>
      <c r="AU5" s="45">
        <f t="shared" si="5"/>
        <v>0</v>
      </c>
      <c r="AV5" s="45">
        <f t="shared" si="5"/>
        <v>0</v>
      </c>
      <c r="AW5" s="45">
        <f t="shared" si="5"/>
        <v>0</v>
      </c>
      <c r="AX5" s="45">
        <f t="shared" si="5"/>
        <v>5</v>
      </c>
      <c r="AY5" s="45">
        <f t="shared" si="5"/>
        <v>0</v>
      </c>
      <c r="AZ5" s="45">
        <f t="shared" si="5"/>
        <v>1</v>
      </c>
      <c r="BA5" s="45">
        <f t="shared" si="5"/>
        <v>7</v>
      </c>
      <c r="BB5" s="45">
        <f t="shared" si="5"/>
        <v>152</v>
      </c>
      <c r="BC5" s="45">
        <f t="shared" si="5"/>
        <v>12</v>
      </c>
      <c r="BD5" s="45">
        <f t="shared" si="5"/>
        <v>0</v>
      </c>
      <c r="BE5" s="45">
        <f t="shared" si="5"/>
        <v>0</v>
      </c>
      <c r="BF5" s="45">
        <f t="shared" si="5"/>
        <v>0</v>
      </c>
      <c r="BG5" s="45">
        <f t="shared" si="5"/>
        <v>0</v>
      </c>
      <c r="BH5" s="45">
        <f t="shared" si="5"/>
        <v>0</v>
      </c>
      <c r="BI5" s="45">
        <f t="shared" si="5"/>
        <v>0</v>
      </c>
      <c r="BJ5" s="45">
        <f t="shared" si="5"/>
        <v>0</v>
      </c>
      <c r="BK5" s="46">
        <f t="shared" si="3"/>
        <v>320</v>
      </c>
      <c r="BN5" s="40">
        <f>COUNTIFS($H$4:$H$686,BN$2,$N$4:$N$686,0,$Q$4:$Q$686,"&gt;=1",$Q$4:$Q$686,"&lt;=3")</f>
        <v>9</v>
      </c>
      <c r="BS5" s="31">
        <v>2</v>
      </c>
      <c r="BT5" s="32" t="s">
        <v>169</v>
      </c>
      <c r="BV5" s="41">
        <v>11</v>
      </c>
      <c r="BW5" s="33" t="s">
        <v>80</v>
      </c>
      <c r="BX5" s="33" t="s">
        <v>228</v>
      </c>
      <c r="BZ5" s="42">
        <v>12</v>
      </c>
      <c r="CA5" s="35" t="s">
        <v>199</v>
      </c>
    </row>
    <row r="6" spans="1:79" ht="14.25" customHeight="1">
      <c r="A6" s="23" t="s">
        <v>14</v>
      </c>
      <c r="B6" s="1" t="s">
        <v>15</v>
      </c>
      <c r="C6" s="1" t="s">
        <v>16</v>
      </c>
      <c r="D6" s="1" t="s">
        <v>17</v>
      </c>
      <c r="E6" s="2">
        <v>30</v>
      </c>
      <c r="F6" s="10" t="str">
        <f t="shared" si="4"/>
        <v>第17条の４第１項</v>
      </c>
      <c r="G6" s="11">
        <v>2</v>
      </c>
      <c r="H6" s="2">
        <v>18</v>
      </c>
      <c r="I6" s="10" t="str">
        <f t="shared" si="0"/>
        <v>(5)　イ</v>
      </c>
      <c r="J6" s="11">
        <v>0</v>
      </c>
      <c r="K6" s="2">
        <v>27</v>
      </c>
      <c r="L6" s="11">
        <v>0</v>
      </c>
      <c r="M6" s="13">
        <v>44442</v>
      </c>
      <c r="N6" s="10">
        <f t="shared" si="1"/>
        <v>0</v>
      </c>
      <c r="O6" s="11">
        <v>1</v>
      </c>
      <c r="P6" s="1" t="s">
        <v>591</v>
      </c>
      <c r="Q6" s="2">
        <v>2</v>
      </c>
      <c r="R6" s="11">
        <v>0</v>
      </c>
      <c r="S6" s="11">
        <v>0</v>
      </c>
      <c r="T6" s="11">
        <v>0</v>
      </c>
      <c r="W6" s="29" t="s">
        <v>117</v>
      </c>
      <c r="X6" s="30"/>
      <c r="Y6" s="47">
        <f>COUNTIFS($H$4:$H$686,Y$2,$N$4:$N$686,$N$4,$Q$4:$Q$686,4)</f>
        <v>0</v>
      </c>
      <c r="Z6" s="47">
        <f>COUNTIFS($H$4:$H$686,Z$2,$N$4:$N$686,$N$4,$Q$4:$Q$686,4)</f>
        <v>0</v>
      </c>
      <c r="AA6" s="47">
        <f t="shared" ref="AA6:BJ6" si="6">COUNTIFS($H$4:$H$686,AA2,$N$4:$N$686,$N$4,$Q$4:$Q$686,4)</f>
        <v>0</v>
      </c>
      <c r="AB6" s="47">
        <f t="shared" si="6"/>
        <v>0</v>
      </c>
      <c r="AC6" s="47">
        <f t="shared" si="6"/>
        <v>0</v>
      </c>
      <c r="AD6" s="47">
        <f t="shared" si="6"/>
        <v>9</v>
      </c>
      <c r="AE6" s="47">
        <f t="shared" si="6"/>
        <v>0</v>
      </c>
      <c r="AF6" s="47">
        <f t="shared" si="6"/>
        <v>3</v>
      </c>
      <c r="AG6" s="47">
        <f t="shared" si="6"/>
        <v>4</v>
      </c>
      <c r="AH6" s="47">
        <f t="shared" si="6"/>
        <v>0</v>
      </c>
      <c r="AI6" s="47">
        <f t="shared" si="6"/>
        <v>4</v>
      </c>
      <c r="AJ6" s="47">
        <f t="shared" si="6"/>
        <v>0</v>
      </c>
      <c r="AK6" s="47">
        <f t="shared" si="6"/>
        <v>4</v>
      </c>
      <c r="AL6" s="47">
        <f t="shared" si="6"/>
        <v>0</v>
      </c>
      <c r="AM6" s="47">
        <f t="shared" si="6"/>
        <v>0</v>
      </c>
      <c r="AN6" s="47">
        <f t="shared" si="6"/>
        <v>0</v>
      </c>
      <c r="AO6" s="47">
        <f t="shared" si="6"/>
        <v>0</v>
      </c>
      <c r="AP6" s="47">
        <f t="shared" si="6"/>
        <v>0</v>
      </c>
      <c r="AQ6" s="47">
        <f t="shared" si="6"/>
        <v>0</v>
      </c>
      <c r="AR6" s="47">
        <f t="shared" si="6"/>
        <v>0</v>
      </c>
      <c r="AS6" s="47">
        <f t="shared" si="6"/>
        <v>1</v>
      </c>
      <c r="AT6" s="47">
        <f t="shared" si="6"/>
        <v>64</v>
      </c>
      <c r="AU6" s="47">
        <f t="shared" si="6"/>
        <v>0</v>
      </c>
      <c r="AV6" s="47">
        <f t="shared" si="6"/>
        <v>0</v>
      </c>
      <c r="AW6" s="47">
        <f t="shared" si="6"/>
        <v>0</v>
      </c>
      <c r="AX6" s="47">
        <f t="shared" si="6"/>
        <v>22</v>
      </c>
      <c r="AY6" s="47">
        <f t="shared" si="6"/>
        <v>0</v>
      </c>
      <c r="AZ6" s="47">
        <f t="shared" si="6"/>
        <v>0</v>
      </c>
      <c r="BA6" s="47">
        <f t="shared" si="6"/>
        <v>0</v>
      </c>
      <c r="BB6" s="47">
        <f t="shared" si="6"/>
        <v>11</v>
      </c>
      <c r="BC6" s="47">
        <f t="shared" si="6"/>
        <v>4</v>
      </c>
      <c r="BD6" s="47">
        <f t="shared" si="6"/>
        <v>0</v>
      </c>
      <c r="BE6" s="47">
        <f t="shared" si="6"/>
        <v>0</v>
      </c>
      <c r="BF6" s="47">
        <f t="shared" si="6"/>
        <v>0</v>
      </c>
      <c r="BG6" s="47">
        <f t="shared" si="6"/>
        <v>0</v>
      </c>
      <c r="BH6" s="47">
        <f t="shared" si="6"/>
        <v>0</v>
      </c>
      <c r="BI6" s="47">
        <f t="shared" si="6"/>
        <v>0</v>
      </c>
      <c r="BJ6" s="47">
        <f t="shared" si="6"/>
        <v>0</v>
      </c>
      <c r="BK6" s="48">
        <f t="shared" si="3"/>
        <v>126</v>
      </c>
      <c r="BN6" s="40">
        <f>COUNTIFS($H$4:$H$686,BN$2,$N$4:$N$686,$N$4,$Q$4:$Q$686,4)</f>
        <v>0</v>
      </c>
      <c r="BS6" s="31">
        <v>3</v>
      </c>
      <c r="BT6" s="32" t="s">
        <v>170</v>
      </c>
      <c r="BV6" s="41">
        <v>12</v>
      </c>
      <c r="BW6" s="33" t="s">
        <v>81</v>
      </c>
      <c r="BX6" s="33" t="s">
        <v>228</v>
      </c>
      <c r="BZ6" s="42">
        <v>13</v>
      </c>
      <c r="CA6" s="35" t="s">
        <v>200</v>
      </c>
    </row>
    <row r="7" spans="1:79" ht="14.25" customHeight="1">
      <c r="A7" s="23" t="s">
        <v>14</v>
      </c>
      <c r="B7" s="1" t="s">
        <v>15</v>
      </c>
      <c r="C7" s="1" t="s">
        <v>492</v>
      </c>
      <c r="D7" s="1" t="s">
        <v>493</v>
      </c>
      <c r="E7" s="2">
        <v>30</v>
      </c>
      <c r="F7" s="10" t="str">
        <f t="shared" si="4"/>
        <v>第17条の４第１項</v>
      </c>
      <c r="G7" s="11">
        <v>1</v>
      </c>
      <c r="H7" s="2">
        <v>39</v>
      </c>
      <c r="I7" s="10" t="str">
        <f t="shared" si="0"/>
        <v>(16)　イ</v>
      </c>
      <c r="J7" s="11">
        <v>0</v>
      </c>
      <c r="K7" s="2">
        <v>22</v>
      </c>
      <c r="L7" s="11">
        <v>0</v>
      </c>
      <c r="M7" s="13">
        <v>44431</v>
      </c>
      <c r="N7" s="10">
        <f t="shared" si="1"/>
        <v>0</v>
      </c>
      <c r="O7" s="11">
        <v>1</v>
      </c>
      <c r="P7" s="1" t="s">
        <v>592</v>
      </c>
      <c r="Q7" s="2">
        <v>4</v>
      </c>
      <c r="R7" s="11">
        <v>0</v>
      </c>
      <c r="S7" s="11">
        <v>0</v>
      </c>
      <c r="T7" s="11">
        <v>0</v>
      </c>
      <c r="W7" s="36" t="s">
        <v>118</v>
      </c>
      <c r="X7" s="37">
        <v>20</v>
      </c>
      <c r="Y7" s="38">
        <f t="shared" ref="Y7:BJ7" si="7">COUNTIFS($H$4:$H$686,Y$2,$N$4:$N$686,0,$E$4:$E$686,20)</f>
        <v>0</v>
      </c>
      <c r="Z7" s="38">
        <f t="shared" si="7"/>
        <v>0</v>
      </c>
      <c r="AA7" s="38">
        <f t="shared" si="7"/>
        <v>0</v>
      </c>
      <c r="AB7" s="38">
        <f t="shared" si="7"/>
        <v>0</v>
      </c>
      <c r="AC7" s="38">
        <f t="shared" si="7"/>
        <v>0</v>
      </c>
      <c r="AD7" s="38">
        <f t="shared" si="7"/>
        <v>0</v>
      </c>
      <c r="AE7" s="38">
        <f t="shared" si="7"/>
        <v>0</v>
      </c>
      <c r="AF7" s="38">
        <f t="shared" si="7"/>
        <v>1</v>
      </c>
      <c r="AG7" s="38">
        <f t="shared" si="7"/>
        <v>0</v>
      </c>
      <c r="AH7" s="38">
        <f t="shared" si="7"/>
        <v>0</v>
      </c>
      <c r="AI7" s="38">
        <f t="shared" si="7"/>
        <v>0</v>
      </c>
      <c r="AJ7" s="38">
        <f t="shared" si="7"/>
        <v>0</v>
      </c>
      <c r="AK7" s="38">
        <f t="shared" si="7"/>
        <v>0</v>
      </c>
      <c r="AL7" s="38">
        <f t="shared" si="7"/>
        <v>0</v>
      </c>
      <c r="AM7" s="38">
        <f t="shared" si="7"/>
        <v>0</v>
      </c>
      <c r="AN7" s="38">
        <f t="shared" si="7"/>
        <v>0</v>
      </c>
      <c r="AO7" s="38">
        <f t="shared" si="7"/>
        <v>0</v>
      </c>
      <c r="AP7" s="38">
        <f t="shared" si="7"/>
        <v>0</v>
      </c>
      <c r="AQ7" s="38">
        <f t="shared" si="7"/>
        <v>0</v>
      </c>
      <c r="AR7" s="38">
        <f t="shared" si="7"/>
        <v>0</v>
      </c>
      <c r="AS7" s="38">
        <f t="shared" si="7"/>
        <v>0</v>
      </c>
      <c r="AT7" s="38">
        <f t="shared" si="7"/>
        <v>0</v>
      </c>
      <c r="AU7" s="38">
        <f t="shared" si="7"/>
        <v>0</v>
      </c>
      <c r="AV7" s="38">
        <f t="shared" si="7"/>
        <v>0</v>
      </c>
      <c r="AW7" s="38">
        <f t="shared" si="7"/>
        <v>0</v>
      </c>
      <c r="AX7" s="38">
        <f t="shared" si="7"/>
        <v>0</v>
      </c>
      <c r="AY7" s="38">
        <f t="shared" si="7"/>
        <v>0</v>
      </c>
      <c r="AZ7" s="38">
        <f t="shared" si="7"/>
        <v>0</v>
      </c>
      <c r="BA7" s="38">
        <f t="shared" si="7"/>
        <v>0</v>
      </c>
      <c r="BB7" s="38">
        <f t="shared" si="7"/>
        <v>0</v>
      </c>
      <c r="BC7" s="38">
        <f>COUNTIFS($H$4:$H$686,BC$2,$N$4:$N$686,0,$E$4:$E$686,20)</f>
        <v>0</v>
      </c>
      <c r="BD7" s="38">
        <f t="shared" si="7"/>
        <v>0</v>
      </c>
      <c r="BE7" s="38">
        <f t="shared" si="7"/>
        <v>0</v>
      </c>
      <c r="BF7" s="38">
        <f t="shared" si="7"/>
        <v>0</v>
      </c>
      <c r="BG7" s="38">
        <f t="shared" si="7"/>
        <v>0</v>
      </c>
      <c r="BH7" s="38">
        <f t="shared" si="7"/>
        <v>0</v>
      </c>
      <c r="BI7" s="38">
        <f t="shared" si="7"/>
        <v>0</v>
      </c>
      <c r="BJ7" s="38">
        <f t="shared" si="7"/>
        <v>0</v>
      </c>
      <c r="BK7" s="39">
        <f t="shared" si="3"/>
        <v>1</v>
      </c>
      <c r="BS7" s="31">
        <v>4</v>
      </c>
      <c r="BT7" s="32" t="s">
        <v>171</v>
      </c>
      <c r="BV7" s="41">
        <v>13</v>
      </c>
      <c r="BW7" s="33" t="s">
        <v>82</v>
      </c>
      <c r="BX7" s="33" t="s">
        <v>228</v>
      </c>
      <c r="BZ7" s="42">
        <v>14</v>
      </c>
      <c r="CA7" s="35" t="s">
        <v>201</v>
      </c>
    </row>
    <row r="8" spans="1:79" ht="14.25" customHeight="1">
      <c r="A8" s="23" t="s">
        <v>14</v>
      </c>
      <c r="B8" s="1" t="s">
        <v>15</v>
      </c>
      <c r="C8" s="1" t="s">
        <v>593</v>
      </c>
      <c r="D8" s="1" t="s">
        <v>594</v>
      </c>
      <c r="E8" s="2">
        <v>18</v>
      </c>
      <c r="F8" s="10" t="str">
        <f t="shared" si="4"/>
        <v>第５条の３（第３条第１項第４号）</v>
      </c>
      <c r="G8" s="11">
        <v>3</v>
      </c>
      <c r="H8" s="2">
        <v>16</v>
      </c>
      <c r="I8" s="10" t="str">
        <f t="shared" si="0"/>
        <v>(3)　ロ</v>
      </c>
      <c r="J8" s="11">
        <v>0</v>
      </c>
      <c r="K8" s="2">
        <v>0</v>
      </c>
      <c r="L8" s="11">
        <v>0</v>
      </c>
      <c r="M8" s="13">
        <v>44917</v>
      </c>
      <c r="N8" s="10" t="e">
        <f t="shared" si="1"/>
        <v>#NUM!</v>
      </c>
      <c r="O8" s="11">
        <v>1</v>
      </c>
      <c r="P8" s="1" t="s">
        <v>595</v>
      </c>
      <c r="Q8" s="2">
        <v>1</v>
      </c>
      <c r="R8" s="11" t="s">
        <v>14</v>
      </c>
      <c r="S8" s="11" t="s">
        <v>14</v>
      </c>
      <c r="T8" s="11" t="s">
        <v>14</v>
      </c>
      <c r="W8" s="49" t="s">
        <v>119</v>
      </c>
      <c r="X8" s="50"/>
      <c r="Y8" s="51">
        <f t="shared" ref="Y8:BJ8" si="8">COUNTIFS($H$4:$H$686,Y2,$N$4:$N$686,0,$E$4:$E$686,20,$Q$4:$Q$686,"&gt;=1",$Q$4:$Q$686,"&lt;=3")</f>
        <v>0</v>
      </c>
      <c r="Z8" s="51">
        <f t="shared" si="8"/>
        <v>0</v>
      </c>
      <c r="AA8" s="51">
        <f t="shared" si="8"/>
        <v>0</v>
      </c>
      <c r="AB8" s="51">
        <f t="shared" si="8"/>
        <v>0</v>
      </c>
      <c r="AC8" s="51">
        <f t="shared" si="8"/>
        <v>0</v>
      </c>
      <c r="AD8" s="51">
        <f t="shared" si="8"/>
        <v>0</v>
      </c>
      <c r="AE8" s="51">
        <f t="shared" si="8"/>
        <v>0</v>
      </c>
      <c r="AF8" s="51">
        <f t="shared" si="8"/>
        <v>0</v>
      </c>
      <c r="AG8" s="51">
        <f t="shared" si="8"/>
        <v>0</v>
      </c>
      <c r="AH8" s="51">
        <f t="shared" si="8"/>
        <v>0</v>
      </c>
      <c r="AI8" s="51">
        <f t="shared" si="8"/>
        <v>0</v>
      </c>
      <c r="AJ8" s="51">
        <f t="shared" si="8"/>
        <v>0</v>
      </c>
      <c r="AK8" s="51">
        <f t="shared" si="8"/>
        <v>0</v>
      </c>
      <c r="AL8" s="51">
        <f t="shared" si="8"/>
        <v>0</v>
      </c>
      <c r="AM8" s="51">
        <f t="shared" si="8"/>
        <v>0</v>
      </c>
      <c r="AN8" s="51">
        <f t="shared" si="8"/>
        <v>0</v>
      </c>
      <c r="AO8" s="51">
        <f t="shared" si="8"/>
        <v>0</v>
      </c>
      <c r="AP8" s="51">
        <f t="shared" si="8"/>
        <v>0</v>
      </c>
      <c r="AQ8" s="51">
        <f t="shared" si="8"/>
        <v>0</v>
      </c>
      <c r="AR8" s="51">
        <f t="shared" si="8"/>
        <v>0</v>
      </c>
      <c r="AS8" s="51">
        <f t="shared" si="8"/>
        <v>0</v>
      </c>
      <c r="AT8" s="51">
        <f t="shared" si="8"/>
        <v>0</v>
      </c>
      <c r="AU8" s="51">
        <f t="shared" si="8"/>
        <v>0</v>
      </c>
      <c r="AV8" s="51">
        <f t="shared" si="8"/>
        <v>0</v>
      </c>
      <c r="AW8" s="51">
        <f t="shared" si="8"/>
        <v>0</v>
      </c>
      <c r="AX8" s="51">
        <f t="shared" si="8"/>
        <v>0</v>
      </c>
      <c r="AY8" s="51">
        <f t="shared" si="8"/>
        <v>0</v>
      </c>
      <c r="AZ8" s="51">
        <f t="shared" si="8"/>
        <v>0</v>
      </c>
      <c r="BA8" s="51">
        <f t="shared" si="8"/>
        <v>0</v>
      </c>
      <c r="BB8" s="51">
        <f t="shared" si="8"/>
        <v>0</v>
      </c>
      <c r="BC8" s="51">
        <f t="shared" si="8"/>
        <v>0</v>
      </c>
      <c r="BD8" s="51">
        <f t="shared" si="8"/>
        <v>0</v>
      </c>
      <c r="BE8" s="51">
        <f t="shared" si="8"/>
        <v>0</v>
      </c>
      <c r="BF8" s="51">
        <f t="shared" si="8"/>
        <v>0</v>
      </c>
      <c r="BG8" s="51">
        <f t="shared" si="8"/>
        <v>0</v>
      </c>
      <c r="BH8" s="51">
        <f t="shared" si="8"/>
        <v>0</v>
      </c>
      <c r="BI8" s="51">
        <f t="shared" si="8"/>
        <v>0</v>
      </c>
      <c r="BJ8" s="51">
        <f t="shared" si="8"/>
        <v>0</v>
      </c>
      <c r="BK8" s="46">
        <f t="shared" si="3"/>
        <v>0</v>
      </c>
      <c r="BS8" s="31">
        <v>5</v>
      </c>
      <c r="BT8" s="32" t="s">
        <v>172</v>
      </c>
      <c r="BV8" s="41">
        <v>14</v>
      </c>
      <c r="BW8" s="33" t="s">
        <v>83</v>
      </c>
      <c r="BX8" s="33" t="s">
        <v>228</v>
      </c>
      <c r="BZ8" s="42">
        <v>15</v>
      </c>
      <c r="CA8" s="35" t="s">
        <v>202</v>
      </c>
    </row>
    <row r="9" spans="1:79" ht="14.25" customHeight="1">
      <c r="A9" s="23" t="s">
        <v>14</v>
      </c>
      <c r="B9" s="1" t="s">
        <v>15</v>
      </c>
      <c r="C9" s="1" t="s">
        <v>593</v>
      </c>
      <c r="D9" s="1" t="s">
        <v>594</v>
      </c>
      <c r="E9" s="2">
        <v>18</v>
      </c>
      <c r="F9" s="10" t="str">
        <f t="shared" si="4"/>
        <v>第５条の３（第３条第１項第４号）</v>
      </c>
      <c r="G9" s="11">
        <v>3</v>
      </c>
      <c r="H9" s="2">
        <v>17</v>
      </c>
      <c r="I9" s="10" t="str">
        <f t="shared" si="0"/>
        <v xml:space="preserve">(4) </v>
      </c>
      <c r="J9" s="11">
        <v>0</v>
      </c>
      <c r="K9" s="2">
        <v>0</v>
      </c>
      <c r="L9" s="11">
        <v>0</v>
      </c>
      <c r="M9" s="13">
        <v>44894</v>
      </c>
      <c r="N9" s="10" t="e">
        <f t="shared" si="1"/>
        <v>#NUM!</v>
      </c>
      <c r="O9" s="11">
        <v>1</v>
      </c>
      <c r="P9" s="1" t="s">
        <v>596</v>
      </c>
      <c r="Q9" s="2">
        <v>1</v>
      </c>
      <c r="R9" s="11" t="s">
        <v>14</v>
      </c>
      <c r="S9" s="11" t="s">
        <v>14</v>
      </c>
      <c r="T9" s="11" t="s">
        <v>14</v>
      </c>
      <c r="W9" s="43" t="s">
        <v>120</v>
      </c>
      <c r="X9" s="44" t="s">
        <v>121</v>
      </c>
      <c r="Y9" s="45">
        <f t="shared" ref="Y9:BJ9" si="9">COUNTIFS($H$4:$H$686,Y$2,$N$4:$N$686,0,$E$4:$E$686,"&gt;=21",$E$4:$E$686,"&lt;=27")</f>
        <v>0</v>
      </c>
      <c r="Z9" s="45">
        <f t="shared" si="9"/>
        <v>0</v>
      </c>
      <c r="AA9" s="45">
        <f t="shared" si="9"/>
        <v>0</v>
      </c>
      <c r="AB9" s="45">
        <f t="shared" si="9"/>
        <v>0</v>
      </c>
      <c r="AC9" s="45">
        <f t="shared" si="9"/>
        <v>0</v>
      </c>
      <c r="AD9" s="45">
        <f t="shared" si="9"/>
        <v>1</v>
      </c>
      <c r="AE9" s="45">
        <f t="shared" si="9"/>
        <v>0</v>
      </c>
      <c r="AF9" s="45">
        <f t="shared" si="9"/>
        <v>0</v>
      </c>
      <c r="AG9" s="45">
        <f t="shared" si="9"/>
        <v>0</v>
      </c>
      <c r="AH9" s="45">
        <f t="shared" si="9"/>
        <v>0</v>
      </c>
      <c r="AI9" s="45">
        <f t="shared" si="9"/>
        <v>0</v>
      </c>
      <c r="AJ9" s="45">
        <f t="shared" si="9"/>
        <v>0</v>
      </c>
      <c r="AK9" s="45">
        <f t="shared" si="9"/>
        <v>0</v>
      </c>
      <c r="AL9" s="45">
        <f t="shared" si="9"/>
        <v>0</v>
      </c>
      <c r="AM9" s="45">
        <f t="shared" si="9"/>
        <v>0</v>
      </c>
      <c r="AN9" s="45">
        <f t="shared" si="9"/>
        <v>0</v>
      </c>
      <c r="AO9" s="45">
        <f t="shared" si="9"/>
        <v>0</v>
      </c>
      <c r="AP9" s="45">
        <f t="shared" si="9"/>
        <v>0</v>
      </c>
      <c r="AQ9" s="45">
        <f t="shared" si="9"/>
        <v>0</v>
      </c>
      <c r="AR9" s="45">
        <f t="shared" si="9"/>
        <v>0</v>
      </c>
      <c r="AS9" s="45">
        <f t="shared" si="9"/>
        <v>0</v>
      </c>
      <c r="AT9" s="45">
        <f t="shared" si="9"/>
        <v>0</v>
      </c>
      <c r="AU9" s="45">
        <f t="shared" si="9"/>
        <v>0</v>
      </c>
      <c r="AV9" s="45">
        <f t="shared" si="9"/>
        <v>0</v>
      </c>
      <c r="AW9" s="45">
        <f t="shared" si="9"/>
        <v>0</v>
      </c>
      <c r="AX9" s="45">
        <f t="shared" si="9"/>
        <v>0</v>
      </c>
      <c r="AY9" s="45">
        <f t="shared" si="9"/>
        <v>0</v>
      </c>
      <c r="AZ9" s="45">
        <f t="shared" si="9"/>
        <v>0</v>
      </c>
      <c r="BA9" s="45">
        <f t="shared" si="9"/>
        <v>0</v>
      </c>
      <c r="BB9" s="45">
        <f t="shared" si="9"/>
        <v>2</v>
      </c>
      <c r="BC9" s="45">
        <f t="shared" si="9"/>
        <v>0</v>
      </c>
      <c r="BD9" s="45">
        <f t="shared" si="9"/>
        <v>0</v>
      </c>
      <c r="BE9" s="45">
        <f t="shared" si="9"/>
        <v>0</v>
      </c>
      <c r="BF9" s="45">
        <f t="shared" si="9"/>
        <v>0</v>
      </c>
      <c r="BG9" s="45">
        <f t="shared" si="9"/>
        <v>0</v>
      </c>
      <c r="BH9" s="45">
        <f t="shared" si="9"/>
        <v>0</v>
      </c>
      <c r="BI9" s="45">
        <f t="shared" si="9"/>
        <v>0</v>
      </c>
      <c r="BJ9" s="45">
        <f t="shared" si="9"/>
        <v>0</v>
      </c>
      <c r="BK9" s="46">
        <f t="shared" si="3"/>
        <v>3</v>
      </c>
      <c r="BS9" s="31">
        <v>6</v>
      </c>
      <c r="BT9" s="32" t="s">
        <v>173</v>
      </c>
      <c r="BV9" s="41">
        <v>49</v>
      </c>
      <c r="BW9" s="33" t="s">
        <v>84</v>
      </c>
      <c r="BX9" s="33" t="s">
        <v>228</v>
      </c>
      <c r="BZ9" s="42">
        <v>16</v>
      </c>
      <c r="CA9" s="35" t="s">
        <v>203</v>
      </c>
    </row>
    <row r="10" spans="1:79" ht="14.25" customHeight="1">
      <c r="A10" s="23" t="s">
        <v>14</v>
      </c>
      <c r="B10" s="1" t="s">
        <v>15</v>
      </c>
      <c r="C10" s="1" t="s">
        <v>597</v>
      </c>
      <c r="D10" s="1" t="s">
        <v>598</v>
      </c>
      <c r="E10" s="2">
        <v>30</v>
      </c>
      <c r="F10" s="10" t="str">
        <f t="shared" si="4"/>
        <v>第17条の４第１項</v>
      </c>
      <c r="G10" s="11">
        <v>1</v>
      </c>
      <c r="H10" s="2">
        <v>17</v>
      </c>
      <c r="I10" s="10" t="str">
        <f t="shared" si="0"/>
        <v xml:space="preserve">(4) </v>
      </c>
      <c r="J10" s="11">
        <v>0</v>
      </c>
      <c r="K10" s="2">
        <v>22</v>
      </c>
      <c r="L10" s="11">
        <v>0</v>
      </c>
      <c r="M10" s="13">
        <v>44617</v>
      </c>
      <c r="N10" s="10">
        <f t="shared" si="1"/>
        <v>0</v>
      </c>
      <c r="O10" s="11">
        <v>1</v>
      </c>
      <c r="P10" s="1" t="s">
        <v>599</v>
      </c>
      <c r="Q10" s="2">
        <v>1</v>
      </c>
      <c r="R10" s="11">
        <v>0</v>
      </c>
      <c r="S10" s="11">
        <v>0</v>
      </c>
      <c r="T10" s="11">
        <v>0</v>
      </c>
      <c r="W10" s="49" t="s">
        <v>119</v>
      </c>
      <c r="X10" s="50"/>
      <c r="Y10" s="51">
        <f t="shared" ref="Y10:BJ10" si="10">COUNTIFS($H$4:$H$686,Y$2,$N$4:$N$686,0,$E$4:$E$686,"&gt;=21",$E$4:$E$686,"&lt;=27",$Q$4:$Q$686,"&gt;=1",$Q$4:$Q$686,"&lt;=3")</f>
        <v>0</v>
      </c>
      <c r="Z10" s="51">
        <f t="shared" si="10"/>
        <v>0</v>
      </c>
      <c r="AA10" s="51">
        <f t="shared" si="10"/>
        <v>0</v>
      </c>
      <c r="AB10" s="51">
        <f t="shared" si="10"/>
        <v>0</v>
      </c>
      <c r="AC10" s="51">
        <f t="shared" si="10"/>
        <v>0</v>
      </c>
      <c r="AD10" s="51">
        <f t="shared" si="10"/>
        <v>0</v>
      </c>
      <c r="AE10" s="51">
        <f t="shared" si="10"/>
        <v>0</v>
      </c>
      <c r="AF10" s="51">
        <f t="shared" si="10"/>
        <v>0</v>
      </c>
      <c r="AG10" s="51">
        <f t="shared" si="10"/>
        <v>0</v>
      </c>
      <c r="AH10" s="51">
        <f t="shared" si="10"/>
        <v>0</v>
      </c>
      <c r="AI10" s="51">
        <f t="shared" si="10"/>
        <v>0</v>
      </c>
      <c r="AJ10" s="51">
        <f t="shared" si="10"/>
        <v>0</v>
      </c>
      <c r="AK10" s="51">
        <f t="shared" si="10"/>
        <v>0</v>
      </c>
      <c r="AL10" s="51">
        <f t="shared" si="10"/>
        <v>0</v>
      </c>
      <c r="AM10" s="51">
        <f t="shared" si="10"/>
        <v>0</v>
      </c>
      <c r="AN10" s="51">
        <f t="shared" si="10"/>
        <v>0</v>
      </c>
      <c r="AO10" s="51">
        <f t="shared" si="10"/>
        <v>0</v>
      </c>
      <c r="AP10" s="51">
        <f t="shared" si="10"/>
        <v>0</v>
      </c>
      <c r="AQ10" s="51">
        <f t="shared" si="10"/>
        <v>0</v>
      </c>
      <c r="AR10" s="51">
        <f t="shared" si="10"/>
        <v>0</v>
      </c>
      <c r="AS10" s="51">
        <f t="shared" si="10"/>
        <v>0</v>
      </c>
      <c r="AT10" s="51">
        <f t="shared" si="10"/>
        <v>0</v>
      </c>
      <c r="AU10" s="51">
        <f t="shared" si="10"/>
        <v>0</v>
      </c>
      <c r="AV10" s="51">
        <f t="shared" si="10"/>
        <v>0</v>
      </c>
      <c r="AW10" s="51">
        <f t="shared" si="10"/>
        <v>0</v>
      </c>
      <c r="AX10" s="51">
        <f t="shared" si="10"/>
        <v>0</v>
      </c>
      <c r="AY10" s="51">
        <f t="shared" si="10"/>
        <v>0</v>
      </c>
      <c r="AZ10" s="51">
        <f t="shared" si="10"/>
        <v>0</v>
      </c>
      <c r="BA10" s="51">
        <f t="shared" si="10"/>
        <v>0</v>
      </c>
      <c r="BB10" s="51">
        <f t="shared" si="10"/>
        <v>2</v>
      </c>
      <c r="BC10" s="51">
        <f t="shared" si="10"/>
        <v>0</v>
      </c>
      <c r="BD10" s="51">
        <f t="shared" si="10"/>
        <v>0</v>
      </c>
      <c r="BE10" s="51">
        <f t="shared" si="10"/>
        <v>0</v>
      </c>
      <c r="BF10" s="51">
        <f t="shared" si="10"/>
        <v>0</v>
      </c>
      <c r="BG10" s="51">
        <f t="shared" si="10"/>
        <v>0</v>
      </c>
      <c r="BH10" s="51">
        <f t="shared" si="10"/>
        <v>0</v>
      </c>
      <c r="BI10" s="51">
        <f t="shared" si="10"/>
        <v>0</v>
      </c>
      <c r="BJ10" s="51">
        <f t="shared" si="10"/>
        <v>0</v>
      </c>
      <c r="BK10" s="46">
        <f t="shared" si="3"/>
        <v>2</v>
      </c>
      <c r="BN10" s="20" t="s">
        <v>145</v>
      </c>
      <c r="BO10" s="20" t="s">
        <v>146</v>
      </c>
      <c r="BS10" s="31">
        <v>7</v>
      </c>
      <c r="BT10" s="32" t="s">
        <v>174</v>
      </c>
      <c r="BV10" s="41">
        <v>51</v>
      </c>
      <c r="BW10" s="33" t="s">
        <v>85</v>
      </c>
      <c r="BX10" s="33" t="s">
        <v>228</v>
      </c>
      <c r="BZ10" s="42">
        <v>17</v>
      </c>
      <c r="CA10" s="35" t="s">
        <v>204</v>
      </c>
    </row>
    <row r="11" spans="1:79" ht="14.25" customHeight="1">
      <c r="A11" s="23" t="s">
        <v>14</v>
      </c>
      <c r="B11" s="1" t="s">
        <v>15</v>
      </c>
      <c r="C11" s="1" t="s">
        <v>597</v>
      </c>
      <c r="D11" s="1" t="s">
        <v>598</v>
      </c>
      <c r="E11" s="2">
        <v>30</v>
      </c>
      <c r="F11" s="10" t="str">
        <f t="shared" si="4"/>
        <v>第17条の４第１項</v>
      </c>
      <c r="G11" s="11">
        <v>1</v>
      </c>
      <c r="H11" s="2">
        <v>17</v>
      </c>
      <c r="I11" s="10" t="str">
        <f t="shared" si="0"/>
        <v xml:space="preserve">(4) </v>
      </c>
      <c r="J11" s="11">
        <v>0</v>
      </c>
      <c r="K11" s="2">
        <v>23</v>
      </c>
      <c r="L11" s="11">
        <v>0</v>
      </c>
      <c r="M11" s="13">
        <v>44617</v>
      </c>
      <c r="N11" s="10">
        <f t="shared" si="1"/>
        <v>0</v>
      </c>
      <c r="O11" s="11">
        <v>1</v>
      </c>
      <c r="P11" s="1" t="s">
        <v>599</v>
      </c>
      <c r="Q11" s="2">
        <v>1</v>
      </c>
      <c r="R11" s="11">
        <v>0</v>
      </c>
      <c r="S11" s="11">
        <v>0</v>
      </c>
      <c r="T11" s="11">
        <v>0</v>
      </c>
      <c r="W11" s="43" t="s">
        <v>489</v>
      </c>
      <c r="X11" s="44">
        <v>28</v>
      </c>
      <c r="Y11" s="45">
        <f t="shared" ref="Y11:BJ11" si="11">COUNTIFS($H$4:$H$686,Y$2,$N$4:$N$686,0,$E$4:$E$686,28)</f>
        <v>0</v>
      </c>
      <c r="Z11" s="45">
        <f t="shared" si="11"/>
        <v>0</v>
      </c>
      <c r="AA11" s="45">
        <f t="shared" si="11"/>
        <v>0</v>
      </c>
      <c r="AB11" s="45">
        <f t="shared" si="11"/>
        <v>0</v>
      </c>
      <c r="AC11" s="45">
        <f t="shared" si="11"/>
        <v>0</v>
      </c>
      <c r="AD11" s="45">
        <f t="shared" si="11"/>
        <v>0</v>
      </c>
      <c r="AE11" s="45">
        <f t="shared" si="11"/>
        <v>0</v>
      </c>
      <c r="AF11" s="45">
        <f t="shared" si="11"/>
        <v>0</v>
      </c>
      <c r="AG11" s="45">
        <f t="shared" si="11"/>
        <v>0</v>
      </c>
      <c r="AH11" s="45">
        <f t="shared" si="11"/>
        <v>0</v>
      </c>
      <c r="AI11" s="45">
        <f t="shared" si="11"/>
        <v>0</v>
      </c>
      <c r="AJ11" s="45">
        <f t="shared" si="11"/>
        <v>0</v>
      </c>
      <c r="AK11" s="45">
        <f t="shared" si="11"/>
        <v>0</v>
      </c>
      <c r="AL11" s="45">
        <f t="shared" si="11"/>
        <v>0</v>
      </c>
      <c r="AM11" s="45">
        <f t="shared" si="11"/>
        <v>0</v>
      </c>
      <c r="AN11" s="45">
        <f t="shared" si="11"/>
        <v>0</v>
      </c>
      <c r="AO11" s="45">
        <f t="shared" si="11"/>
        <v>0</v>
      </c>
      <c r="AP11" s="45">
        <f t="shared" si="11"/>
        <v>0</v>
      </c>
      <c r="AQ11" s="45">
        <f t="shared" si="11"/>
        <v>0</v>
      </c>
      <c r="AR11" s="45">
        <f t="shared" si="11"/>
        <v>0</v>
      </c>
      <c r="AS11" s="45">
        <f t="shared" si="11"/>
        <v>0</v>
      </c>
      <c r="AT11" s="45">
        <f t="shared" si="11"/>
        <v>0</v>
      </c>
      <c r="AU11" s="45">
        <f t="shared" si="11"/>
        <v>0</v>
      </c>
      <c r="AV11" s="45">
        <f t="shared" si="11"/>
        <v>0</v>
      </c>
      <c r="AW11" s="45">
        <f t="shared" si="11"/>
        <v>0</v>
      </c>
      <c r="AX11" s="45">
        <f t="shared" si="11"/>
        <v>0</v>
      </c>
      <c r="AY11" s="45">
        <f t="shared" si="11"/>
        <v>0</v>
      </c>
      <c r="AZ11" s="45">
        <f t="shared" si="11"/>
        <v>0</v>
      </c>
      <c r="BA11" s="45">
        <f t="shared" si="11"/>
        <v>0</v>
      </c>
      <c r="BB11" s="45">
        <f t="shared" si="11"/>
        <v>0</v>
      </c>
      <c r="BC11" s="45">
        <f t="shared" si="11"/>
        <v>0</v>
      </c>
      <c r="BD11" s="45">
        <f t="shared" si="11"/>
        <v>0</v>
      </c>
      <c r="BE11" s="45">
        <f t="shared" si="11"/>
        <v>0</v>
      </c>
      <c r="BF11" s="45">
        <f t="shared" si="11"/>
        <v>0</v>
      </c>
      <c r="BG11" s="45">
        <f t="shared" si="11"/>
        <v>0</v>
      </c>
      <c r="BH11" s="45">
        <f t="shared" si="11"/>
        <v>0</v>
      </c>
      <c r="BI11" s="45">
        <f t="shared" si="11"/>
        <v>0</v>
      </c>
      <c r="BJ11" s="45">
        <f t="shared" si="11"/>
        <v>0</v>
      </c>
      <c r="BK11" s="46">
        <f t="shared" si="3"/>
        <v>0</v>
      </c>
      <c r="BM11" s="35" t="s">
        <v>122</v>
      </c>
      <c r="BN11" s="35">
        <f>COUNTIFS($E$4:$E$686,"&gt;=1",$E$4:$E$686,"&lt;=5")</f>
        <v>2</v>
      </c>
      <c r="BO11" s="35">
        <f>COUNTIFS($E$4:$E$686,"&gt;=1",$E$4:$E$686,"&lt;=5",$Q$4:$Q$686,"&gt;=1",$Q$4:$Q$686,"&lt;=3")</f>
        <v>2</v>
      </c>
      <c r="BS11" s="31">
        <v>8</v>
      </c>
      <c r="BT11" s="32" t="s">
        <v>175</v>
      </c>
      <c r="BV11" s="41">
        <v>15</v>
      </c>
      <c r="BW11" s="33" t="s">
        <v>86</v>
      </c>
      <c r="BX11" s="33" t="s">
        <v>228</v>
      </c>
      <c r="BZ11" s="42">
        <v>18</v>
      </c>
      <c r="CA11" s="35" t="s">
        <v>205</v>
      </c>
    </row>
    <row r="12" spans="1:79" ht="14.25" customHeight="1">
      <c r="A12" s="23" t="s">
        <v>14</v>
      </c>
      <c r="B12" s="1" t="s">
        <v>19</v>
      </c>
      <c r="C12" s="1" t="s">
        <v>386</v>
      </c>
      <c r="D12" s="1" t="s">
        <v>387</v>
      </c>
      <c r="E12" s="2">
        <v>30</v>
      </c>
      <c r="F12" s="10" t="str">
        <f t="shared" si="4"/>
        <v>第17条の４第１項</v>
      </c>
      <c r="G12" s="11">
        <v>1</v>
      </c>
      <c r="H12" s="2">
        <v>39</v>
      </c>
      <c r="I12" s="10" t="str">
        <f t="shared" si="0"/>
        <v>(16)　イ</v>
      </c>
      <c r="J12" s="11" t="s">
        <v>14</v>
      </c>
      <c r="K12" s="2">
        <v>22</v>
      </c>
      <c r="L12" s="11" t="s">
        <v>14</v>
      </c>
      <c r="M12" s="13">
        <v>44531</v>
      </c>
      <c r="N12" s="10">
        <f t="shared" si="1"/>
        <v>0</v>
      </c>
      <c r="O12" s="11">
        <v>1</v>
      </c>
      <c r="P12" s="1" t="s">
        <v>550</v>
      </c>
      <c r="Q12" s="2">
        <v>1</v>
      </c>
      <c r="R12" s="11" t="s">
        <v>14</v>
      </c>
      <c r="S12" s="11" t="s">
        <v>14</v>
      </c>
      <c r="T12" s="11" t="s">
        <v>14</v>
      </c>
      <c r="W12" s="49" t="s">
        <v>119</v>
      </c>
      <c r="X12" s="50"/>
      <c r="Y12" s="51">
        <f t="shared" ref="Y12:BJ12" si="12">COUNTIFS($H$4:$H$686,Y$2,$N$4:$N$686,0,$E$4:$E$686,28,$Q$4:$Q$686,"&gt;=1",$Q$4:$Q$686,"&lt;=3")</f>
        <v>0</v>
      </c>
      <c r="Z12" s="51">
        <f t="shared" si="12"/>
        <v>0</v>
      </c>
      <c r="AA12" s="51">
        <f t="shared" si="12"/>
        <v>0</v>
      </c>
      <c r="AB12" s="51">
        <f t="shared" si="12"/>
        <v>0</v>
      </c>
      <c r="AC12" s="51">
        <f t="shared" si="12"/>
        <v>0</v>
      </c>
      <c r="AD12" s="51">
        <f t="shared" si="12"/>
        <v>0</v>
      </c>
      <c r="AE12" s="51">
        <f t="shared" si="12"/>
        <v>0</v>
      </c>
      <c r="AF12" s="51">
        <f t="shared" si="12"/>
        <v>0</v>
      </c>
      <c r="AG12" s="51">
        <f t="shared" si="12"/>
        <v>0</v>
      </c>
      <c r="AH12" s="51">
        <f t="shared" si="12"/>
        <v>0</v>
      </c>
      <c r="AI12" s="51">
        <f t="shared" si="12"/>
        <v>0</v>
      </c>
      <c r="AJ12" s="51">
        <f t="shared" si="12"/>
        <v>0</v>
      </c>
      <c r="AK12" s="51">
        <f t="shared" si="12"/>
        <v>0</v>
      </c>
      <c r="AL12" s="51">
        <f t="shared" si="12"/>
        <v>0</v>
      </c>
      <c r="AM12" s="51">
        <f t="shared" si="12"/>
        <v>0</v>
      </c>
      <c r="AN12" s="51">
        <f t="shared" si="12"/>
        <v>0</v>
      </c>
      <c r="AO12" s="51">
        <f t="shared" si="12"/>
        <v>0</v>
      </c>
      <c r="AP12" s="51">
        <f t="shared" si="12"/>
        <v>0</v>
      </c>
      <c r="AQ12" s="51">
        <f t="shared" si="12"/>
        <v>0</v>
      </c>
      <c r="AR12" s="51">
        <f t="shared" si="12"/>
        <v>0</v>
      </c>
      <c r="AS12" s="51">
        <f t="shared" si="12"/>
        <v>0</v>
      </c>
      <c r="AT12" s="51">
        <f t="shared" si="12"/>
        <v>0</v>
      </c>
      <c r="AU12" s="51">
        <f t="shared" si="12"/>
        <v>0</v>
      </c>
      <c r="AV12" s="51">
        <f t="shared" si="12"/>
        <v>0</v>
      </c>
      <c r="AW12" s="51">
        <f t="shared" si="12"/>
        <v>0</v>
      </c>
      <c r="AX12" s="51">
        <f t="shared" si="12"/>
        <v>0</v>
      </c>
      <c r="AY12" s="51">
        <f t="shared" si="12"/>
        <v>0</v>
      </c>
      <c r="AZ12" s="51">
        <f t="shared" si="12"/>
        <v>0</v>
      </c>
      <c r="BA12" s="51">
        <f t="shared" si="12"/>
        <v>0</v>
      </c>
      <c r="BB12" s="51">
        <f t="shared" si="12"/>
        <v>0</v>
      </c>
      <c r="BC12" s="51">
        <f t="shared" si="12"/>
        <v>0</v>
      </c>
      <c r="BD12" s="51">
        <f t="shared" si="12"/>
        <v>0</v>
      </c>
      <c r="BE12" s="51">
        <f t="shared" si="12"/>
        <v>0</v>
      </c>
      <c r="BF12" s="51">
        <f t="shared" si="12"/>
        <v>0</v>
      </c>
      <c r="BG12" s="51">
        <f t="shared" si="12"/>
        <v>0</v>
      </c>
      <c r="BH12" s="51">
        <f t="shared" si="12"/>
        <v>0</v>
      </c>
      <c r="BI12" s="51">
        <f t="shared" si="12"/>
        <v>0</v>
      </c>
      <c r="BJ12" s="51">
        <f t="shared" si="12"/>
        <v>0</v>
      </c>
      <c r="BK12" s="46">
        <f t="shared" si="3"/>
        <v>0</v>
      </c>
      <c r="BS12" s="31">
        <v>9</v>
      </c>
      <c r="BT12" s="32" t="s">
        <v>176</v>
      </c>
      <c r="BV12" s="41">
        <v>16</v>
      </c>
      <c r="BW12" s="33" t="s">
        <v>87</v>
      </c>
      <c r="BX12" s="33" t="s">
        <v>228</v>
      </c>
      <c r="BZ12" s="42">
        <v>19</v>
      </c>
      <c r="CA12" s="35" t="s">
        <v>206</v>
      </c>
    </row>
    <row r="13" spans="1:79" ht="14.25" customHeight="1">
      <c r="A13" s="23" t="s">
        <v>14</v>
      </c>
      <c r="B13" s="1" t="s">
        <v>19</v>
      </c>
      <c r="C13" s="1" t="s">
        <v>386</v>
      </c>
      <c r="D13" s="1" t="s">
        <v>387</v>
      </c>
      <c r="E13" s="2">
        <v>30</v>
      </c>
      <c r="F13" s="10" t="str">
        <f t="shared" si="4"/>
        <v>第17条の４第１項</v>
      </c>
      <c r="G13" s="11">
        <v>1</v>
      </c>
      <c r="H13" s="2">
        <v>39</v>
      </c>
      <c r="I13" s="10" t="str">
        <f t="shared" si="0"/>
        <v>(16)　イ</v>
      </c>
      <c r="J13" s="11" t="s">
        <v>14</v>
      </c>
      <c r="K13" s="2">
        <v>27</v>
      </c>
      <c r="L13" s="11" t="s">
        <v>14</v>
      </c>
      <c r="M13" s="13">
        <v>44531</v>
      </c>
      <c r="N13" s="10">
        <f t="shared" si="1"/>
        <v>0</v>
      </c>
      <c r="O13" s="11">
        <v>1</v>
      </c>
      <c r="P13" s="1" t="s">
        <v>550</v>
      </c>
      <c r="Q13" s="2">
        <v>1</v>
      </c>
      <c r="R13" s="11" t="s">
        <v>14</v>
      </c>
      <c r="S13" s="11" t="s">
        <v>14</v>
      </c>
      <c r="T13" s="11" t="s">
        <v>14</v>
      </c>
      <c r="W13" s="43"/>
      <c r="X13" s="44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6"/>
      <c r="BM13" s="35" t="s">
        <v>123</v>
      </c>
      <c r="BN13" s="35">
        <f>BK46</f>
        <v>227</v>
      </c>
      <c r="BO13" s="35">
        <f>BK47</f>
        <v>225</v>
      </c>
      <c r="BS13" s="31">
        <v>10</v>
      </c>
      <c r="BT13" s="32" t="s">
        <v>177</v>
      </c>
      <c r="BV13" s="41">
        <v>17</v>
      </c>
      <c r="BW13" s="33" t="s">
        <v>229</v>
      </c>
      <c r="BX13" s="33" t="s">
        <v>228</v>
      </c>
      <c r="BZ13" s="42">
        <v>21</v>
      </c>
      <c r="CA13" s="35" t="s">
        <v>207</v>
      </c>
    </row>
    <row r="14" spans="1:79" ht="14.25" customHeight="1">
      <c r="A14" s="23" t="s">
        <v>14</v>
      </c>
      <c r="B14" s="1" t="s">
        <v>19</v>
      </c>
      <c r="C14" s="1" t="s">
        <v>388</v>
      </c>
      <c r="D14" s="1" t="s">
        <v>389</v>
      </c>
      <c r="E14" s="2">
        <v>30</v>
      </c>
      <c r="F14" s="10" t="str">
        <f t="shared" si="4"/>
        <v>第17条の４第１項</v>
      </c>
      <c r="G14" s="11">
        <v>1</v>
      </c>
      <c r="H14" s="2">
        <v>39</v>
      </c>
      <c r="I14" s="10" t="str">
        <f t="shared" si="0"/>
        <v>(16)　イ</v>
      </c>
      <c r="J14" s="11">
        <v>0</v>
      </c>
      <c r="K14" s="2">
        <v>22</v>
      </c>
      <c r="L14" s="11">
        <v>0</v>
      </c>
      <c r="M14" s="13">
        <v>44457</v>
      </c>
      <c r="N14" s="10">
        <f t="shared" si="1"/>
        <v>0</v>
      </c>
      <c r="O14" s="11">
        <v>1</v>
      </c>
      <c r="P14" s="1" t="s">
        <v>601</v>
      </c>
      <c r="Q14" s="2">
        <v>1</v>
      </c>
      <c r="R14" s="11">
        <v>0</v>
      </c>
      <c r="S14" s="11">
        <v>0</v>
      </c>
      <c r="T14" s="11">
        <v>0</v>
      </c>
      <c r="W14" s="49"/>
      <c r="X14" s="50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46"/>
      <c r="BM14" s="35" t="s">
        <v>124</v>
      </c>
      <c r="BN14" s="35">
        <f>BK15</f>
        <v>4</v>
      </c>
      <c r="BO14" s="35">
        <f>BK16</f>
        <v>2</v>
      </c>
      <c r="BP14" s="23" t="s">
        <v>588</v>
      </c>
      <c r="BS14" s="31">
        <v>11</v>
      </c>
      <c r="BT14" s="32" t="s">
        <v>178</v>
      </c>
      <c r="BV14" s="41">
        <v>18</v>
      </c>
      <c r="BW14" s="33" t="s">
        <v>88</v>
      </c>
      <c r="BX14" s="33" t="s">
        <v>228</v>
      </c>
      <c r="BZ14" s="42">
        <v>22</v>
      </c>
      <c r="CA14" s="35" t="s">
        <v>208</v>
      </c>
    </row>
    <row r="15" spans="1:79" ht="14.25" customHeight="1">
      <c r="A15" s="23" t="s">
        <v>14</v>
      </c>
      <c r="B15" s="1" t="s">
        <v>19</v>
      </c>
      <c r="C15" s="1" t="s">
        <v>388</v>
      </c>
      <c r="D15" s="1" t="s">
        <v>494</v>
      </c>
      <c r="E15" s="2">
        <v>30</v>
      </c>
      <c r="F15" s="10" t="str">
        <f t="shared" si="4"/>
        <v>第17条の４第１項</v>
      </c>
      <c r="G15" s="11">
        <v>1</v>
      </c>
      <c r="H15" s="2">
        <v>17</v>
      </c>
      <c r="I15" s="10" t="str">
        <f t="shared" si="0"/>
        <v xml:space="preserve">(4) </v>
      </c>
      <c r="J15" s="11">
        <v>0</v>
      </c>
      <c r="K15" s="2">
        <v>22</v>
      </c>
      <c r="L15" s="11">
        <v>0</v>
      </c>
      <c r="M15" s="13">
        <v>44418</v>
      </c>
      <c r="N15" s="10">
        <f t="shared" si="1"/>
        <v>0</v>
      </c>
      <c r="O15" s="11">
        <v>1</v>
      </c>
      <c r="P15" s="1" t="s">
        <v>602</v>
      </c>
      <c r="Q15" s="2">
        <v>1</v>
      </c>
      <c r="R15" s="11">
        <v>0</v>
      </c>
      <c r="S15" s="11">
        <v>0</v>
      </c>
      <c r="T15" s="11">
        <v>0</v>
      </c>
      <c r="W15" s="52" t="s">
        <v>125</v>
      </c>
      <c r="X15" s="53" t="s">
        <v>126</v>
      </c>
      <c r="Y15" s="54">
        <f t="shared" ref="Y15:BK16" si="13">SUM(Y7,Y9,Y11,Y13)</f>
        <v>0</v>
      </c>
      <c r="Z15" s="54">
        <f t="shared" si="13"/>
        <v>0</v>
      </c>
      <c r="AA15" s="54">
        <f t="shared" si="13"/>
        <v>0</v>
      </c>
      <c r="AB15" s="54">
        <f t="shared" si="13"/>
        <v>0</v>
      </c>
      <c r="AC15" s="54">
        <f t="shared" si="13"/>
        <v>0</v>
      </c>
      <c r="AD15" s="54">
        <f t="shared" si="13"/>
        <v>1</v>
      </c>
      <c r="AE15" s="54">
        <f t="shared" si="13"/>
        <v>0</v>
      </c>
      <c r="AF15" s="54">
        <f t="shared" si="13"/>
        <v>1</v>
      </c>
      <c r="AG15" s="54">
        <f t="shared" si="13"/>
        <v>0</v>
      </c>
      <c r="AH15" s="54">
        <f t="shared" si="13"/>
        <v>0</v>
      </c>
      <c r="AI15" s="54">
        <f t="shared" si="13"/>
        <v>0</v>
      </c>
      <c r="AJ15" s="54">
        <f t="shared" si="13"/>
        <v>0</v>
      </c>
      <c r="AK15" s="54">
        <f t="shared" si="13"/>
        <v>0</v>
      </c>
      <c r="AL15" s="54">
        <f t="shared" si="13"/>
        <v>0</v>
      </c>
      <c r="AM15" s="54">
        <f t="shared" si="13"/>
        <v>0</v>
      </c>
      <c r="AN15" s="54">
        <f t="shared" si="13"/>
        <v>0</v>
      </c>
      <c r="AO15" s="54">
        <f t="shared" si="13"/>
        <v>0</v>
      </c>
      <c r="AP15" s="54">
        <f t="shared" si="13"/>
        <v>0</v>
      </c>
      <c r="AQ15" s="54">
        <f t="shared" si="13"/>
        <v>0</v>
      </c>
      <c r="AR15" s="54">
        <f t="shared" si="13"/>
        <v>0</v>
      </c>
      <c r="AS15" s="54">
        <f t="shared" si="13"/>
        <v>0</v>
      </c>
      <c r="AT15" s="54">
        <f t="shared" si="13"/>
        <v>0</v>
      </c>
      <c r="AU15" s="54">
        <f t="shared" si="13"/>
        <v>0</v>
      </c>
      <c r="AV15" s="54">
        <f t="shared" si="13"/>
        <v>0</v>
      </c>
      <c r="AW15" s="54">
        <f t="shared" si="13"/>
        <v>0</v>
      </c>
      <c r="AX15" s="54">
        <f t="shared" si="13"/>
        <v>0</v>
      </c>
      <c r="AY15" s="54">
        <f t="shared" si="13"/>
        <v>0</v>
      </c>
      <c r="AZ15" s="54">
        <f t="shared" si="13"/>
        <v>0</v>
      </c>
      <c r="BA15" s="54">
        <f t="shared" si="13"/>
        <v>0</v>
      </c>
      <c r="BB15" s="54">
        <f t="shared" si="13"/>
        <v>2</v>
      </c>
      <c r="BC15" s="54">
        <f t="shared" si="13"/>
        <v>0</v>
      </c>
      <c r="BD15" s="54">
        <f t="shared" si="13"/>
        <v>0</v>
      </c>
      <c r="BE15" s="54">
        <f t="shared" si="13"/>
        <v>0</v>
      </c>
      <c r="BF15" s="54">
        <f t="shared" si="13"/>
        <v>0</v>
      </c>
      <c r="BG15" s="54">
        <f t="shared" si="13"/>
        <v>0</v>
      </c>
      <c r="BH15" s="54">
        <f t="shared" si="13"/>
        <v>0</v>
      </c>
      <c r="BI15" s="54">
        <f t="shared" si="13"/>
        <v>0</v>
      </c>
      <c r="BJ15" s="54">
        <f t="shared" si="13"/>
        <v>0</v>
      </c>
      <c r="BK15" s="39">
        <f t="shared" si="13"/>
        <v>4</v>
      </c>
      <c r="BM15" s="35" t="s">
        <v>127</v>
      </c>
      <c r="BN15" s="35">
        <f>BK97</f>
        <v>215</v>
      </c>
      <c r="BO15" s="35">
        <f>BK98</f>
        <v>93</v>
      </c>
      <c r="BS15" s="31">
        <v>12</v>
      </c>
      <c r="BT15" s="32" t="s">
        <v>179</v>
      </c>
      <c r="BV15" s="41">
        <v>19</v>
      </c>
      <c r="BW15" s="33" t="s">
        <v>89</v>
      </c>
      <c r="BX15" s="33" t="s">
        <v>227</v>
      </c>
      <c r="BZ15" s="42">
        <v>23</v>
      </c>
      <c r="CA15" s="35" t="s">
        <v>209</v>
      </c>
    </row>
    <row r="16" spans="1:79" ht="14.25" customHeight="1">
      <c r="A16" s="23" t="s">
        <v>14</v>
      </c>
      <c r="B16" s="1" t="s">
        <v>19</v>
      </c>
      <c r="C16" s="1" t="s">
        <v>246</v>
      </c>
      <c r="D16" s="1" t="s">
        <v>247</v>
      </c>
      <c r="E16" s="2">
        <v>30</v>
      </c>
      <c r="F16" s="10" t="str">
        <f t="shared" si="4"/>
        <v>第17条の４第１項</v>
      </c>
      <c r="G16" s="11">
        <v>1</v>
      </c>
      <c r="H16" s="2">
        <v>17</v>
      </c>
      <c r="I16" s="10" t="str">
        <f t="shared" si="0"/>
        <v xml:space="preserve">(4) </v>
      </c>
      <c r="J16" s="11">
        <v>0</v>
      </c>
      <c r="K16" s="2">
        <v>13</v>
      </c>
      <c r="L16" s="11">
        <v>0</v>
      </c>
      <c r="M16" s="13">
        <v>43462</v>
      </c>
      <c r="N16" s="10">
        <f t="shared" si="1"/>
        <v>3</v>
      </c>
      <c r="O16" s="11">
        <v>1</v>
      </c>
      <c r="P16" s="1" t="s">
        <v>452</v>
      </c>
      <c r="Q16" s="2">
        <v>1</v>
      </c>
      <c r="R16" s="11">
        <v>0</v>
      </c>
      <c r="S16" s="11">
        <v>0</v>
      </c>
      <c r="T16" s="11">
        <v>0</v>
      </c>
      <c r="W16" s="55"/>
      <c r="X16" s="56" t="s">
        <v>128</v>
      </c>
      <c r="Y16" s="57">
        <f t="shared" si="13"/>
        <v>0</v>
      </c>
      <c r="Z16" s="57">
        <f t="shared" si="13"/>
        <v>0</v>
      </c>
      <c r="AA16" s="57">
        <f t="shared" si="13"/>
        <v>0</v>
      </c>
      <c r="AB16" s="57">
        <f t="shared" si="13"/>
        <v>0</v>
      </c>
      <c r="AC16" s="57">
        <f t="shared" si="13"/>
        <v>0</v>
      </c>
      <c r="AD16" s="57">
        <f t="shared" si="13"/>
        <v>0</v>
      </c>
      <c r="AE16" s="57">
        <f t="shared" si="13"/>
        <v>0</v>
      </c>
      <c r="AF16" s="57">
        <f t="shared" si="13"/>
        <v>0</v>
      </c>
      <c r="AG16" s="57">
        <f t="shared" si="13"/>
        <v>0</v>
      </c>
      <c r="AH16" s="57">
        <f t="shared" si="13"/>
        <v>0</v>
      </c>
      <c r="AI16" s="57">
        <f t="shared" si="13"/>
        <v>0</v>
      </c>
      <c r="AJ16" s="57">
        <f t="shared" si="13"/>
        <v>0</v>
      </c>
      <c r="AK16" s="57">
        <f t="shared" si="13"/>
        <v>0</v>
      </c>
      <c r="AL16" s="57">
        <f t="shared" si="13"/>
        <v>0</v>
      </c>
      <c r="AM16" s="57">
        <f t="shared" si="13"/>
        <v>0</v>
      </c>
      <c r="AN16" s="57">
        <f t="shared" si="13"/>
        <v>0</v>
      </c>
      <c r="AO16" s="57">
        <f t="shared" si="13"/>
        <v>0</v>
      </c>
      <c r="AP16" s="57">
        <f t="shared" si="13"/>
        <v>0</v>
      </c>
      <c r="AQ16" s="57">
        <f t="shared" si="13"/>
        <v>0</v>
      </c>
      <c r="AR16" s="57">
        <f t="shared" si="13"/>
        <v>0</v>
      </c>
      <c r="AS16" s="57">
        <f t="shared" si="13"/>
        <v>0</v>
      </c>
      <c r="AT16" s="57">
        <f t="shared" si="13"/>
        <v>0</v>
      </c>
      <c r="AU16" s="57">
        <f t="shared" si="13"/>
        <v>0</v>
      </c>
      <c r="AV16" s="57">
        <f t="shared" si="13"/>
        <v>0</v>
      </c>
      <c r="AW16" s="57">
        <f t="shared" si="13"/>
        <v>0</v>
      </c>
      <c r="AX16" s="57">
        <f t="shared" si="13"/>
        <v>0</v>
      </c>
      <c r="AY16" s="57">
        <f t="shared" si="13"/>
        <v>0</v>
      </c>
      <c r="AZ16" s="57">
        <f t="shared" si="13"/>
        <v>0</v>
      </c>
      <c r="BA16" s="57">
        <f t="shared" si="13"/>
        <v>0</v>
      </c>
      <c r="BB16" s="57">
        <f t="shared" si="13"/>
        <v>2</v>
      </c>
      <c r="BC16" s="57">
        <f t="shared" si="13"/>
        <v>0</v>
      </c>
      <c r="BD16" s="57">
        <f t="shared" si="13"/>
        <v>0</v>
      </c>
      <c r="BE16" s="57">
        <f t="shared" si="13"/>
        <v>0</v>
      </c>
      <c r="BF16" s="57">
        <f t="shared" si="13"/>
        <v>0</v>
      </c>
      <c r="BG16" s="57">
        <f t="shared" si="13"/>
        <v>0</v>
      </c>
      <c r="BH16" s="57">
        <f t="shared" si="13"/>
        <v>0</v>
      </c>
      <c r="BI16" s="57">
        <f t="shared" si="13"/>
        <v>0</v>
      </c>
      <c r="BJ16" s="57">
        <f t="shared" si="13"/>
        <v>0</v>
      </c>
      <c r="BK16" s="48">
        <f t="shared" si="13"/>
        <v>2</v>
      </c>
      <c r="BM16" s="58" t="s">
        <v>125</v>
      </c>
      <c r="BN16" s="58">
        <f>SUM(BN13:BN15)</f>
        <v>446</v>
      </c>
      <c r="BO16" s="58">
        <f>SUM(BO13:BO15)</f>
        <v>320</v>
      </c>
      <c r="BS16" s="31">
        <v>13</v>
      </c>
      <c r="BT16" s="32" t="s">
        <v>180</v>
      </c>
      <c r="BV16" s="41">
        <v>21</v>
      </c>
      <c r="BW16" s="33" t="s">
        <v>230</v>
      </c>
      <c r="BX16" s="33" t="s">
        <v>228</v>
      </c>
      <c r="BZ16" s="42">
        <v>24</v>
      </c>
      <c r="CA16" s="35" t="s">
        <v>210</v>
      </c>
    </row>
    <row r="17" spans="1:79" ht="14.25" customHeight="1">
      <c r="A17" s="23" t="s">
        <v>14</v>
      </c>
      <c r="B17" s="1" t="s">
        <v>19</v>
      </c>
      <c r="C17" s="1" t="s">
        <v>246</v>
      </c>
      <c r="D17" s="1" t="s">
        <v>247</v>
      </c>
      <c r="E17" s="2">
        <v>30</v>
      </c>
      <c r="F17" s="10" t="str">
        <f t="shared" si="4"/>
        <v>第17条の４第１項</v>
      </c>
      <c r="G17" s="11">
        <v>1</v>
      </c>
      <c r="H17" s="2">
        <v>17</v>
      </c>
      <c r="I17" s="10" t="str">
        <f t="shared" si="0"/>
        <v xml:space="preserve">(4) </v>
      </c>
      <c r="J17" s="11">
        <v>0</v>
      </c>
      <c r="K17" s="2">
        <v>22</v>
      </c>
      <c r="L17" s="11">
        <v>0</v>
      </c>
      <c r="M17" s="13">
        <v>43462</v>
      </c>
      <c r="N17" s="10">
        <f t="shared" si="1"/>
        <v>3</v>
      </c>
      <c r="O17" s="11">
        <v>1</v>
      </c>
      <c r="P17" s="1" t="s">
        <v>452</v>
      </c>
      <c r="Q17" s="2">
        <v>1</v>
      </c>
      <c r="R17" s="11">
        <v>0</v>
      </c>
      <c r="S17" s="11">
        <v>0</v>
      </c>
      <c r="T17" s="11">
        <v>0</v>
      </c>
      <c r="X17" s="59"/>
      <c r="BK17" s="60"/>
      <c r="BS17" s="31">
        <v>14</v>
      </c>
      <c r="BT17" s="32" t="s">
        <v>181</v>
      </c>
      <c r="BV17" s="41">
        <v>21</v>
      </c>
      <c r="BW17" s="33" t="s">
        <v>231</v>
      </c>
      <c r="BX17" s="33" t="s">
        <v>228</v>
      </c>
      <c r="BZ17" s="42">
        <v>25</v>
      </c>
      <c r="CA17" s="35" t="s">
        <v>211</v>
      </c>
    </row>
    <row r="18" spans="1:79" ht="14.25" customHeight="1">
      <c r="A18" s="23" t="s">
        <v>14</v>
      </c>
      <c r="B18" s="1" t="s">
        <v>19</v>
      </c>
      <c r="C18" s="1" t="s">
        <v>246</v>
      </c>
      <c r="D18" s="1" t="s">
        <v>247</v>
      </c>
      <c r="E18" s="2">
        <v>30</v>
      </c>
      <c r="F18" s="10" t="str">
        <f t="shared" si="4"/>
        <v>第17条の４第１項</v>
      </c>
      <c r="G18" s="11">
        <v>1</v>
      </c>
      <c r="H18" s="2">
        <v>17</v>
      </c>
      <c r="I18" s="10" t="str">
        <f t="shared" si="0"/>
        <v xml:space="preserve">(4) </v>
      </c>
      <c r="J18" s="11">
        <v>0</v>
      </c>
      <c r="K18" s="2">
        <v>25</v>
      </c>
      <c r="L18" s="11">
        <v>0</v>
      </c>
      <c r="M18" s="13">
        <v>43462</v>
      </c>
      <c r="N18" s="10">
        <f t="shared" si="1"/>
        <v>3</v>
      </c>
      <c r="O18" s="11">
        <v>1</v>
      </c>
      <c r="P18" s="1" t="s">
        <v>452</v>
      </c>
      <c r="Q18" s="2">
        <v>1</v>
      </c>
      <c r="R18" s="11">
        <v>0</v>
      </c>
      <c r="S18" s="11">
        <v>0</v>
      </c>
      <c r="T18" s="11">
        <v>0</v>
      </c>
      <c r="W18" s="61" t="s">
        <v>858</v>
      </c>
      <c r="X18" s="37">
        <v>6</v>
      </c>
      <c r="Y18" s="62">
        <f t="shared" ref="Y18:BJ18" si="14">COUNTIFS($H$4:$H$686,Y$2,$N$4:$N$686,0,$E$4:$E$686,6)</f>
        <v>0</v>
      </c>
      <c r="Z18" s="62">
        <f t="shared" si="14"/>
        <v>0</v>
      </c>
      <c r="AA18" s="62">
        <f t="shared" si="14"/>
        <v>0</v>
      </c>
      <c r="AB18" s="62">
        <f t="shared" si="14"/>
        <v>0</v>
      </c>
      <c r="AC18" s="62">
        <f t="shared" si="14"/>
        <v>0</v>
      </c>
      <c r="AD18" s="62">
        <f t="shared" si="14"/>
        <v>0</v>
      </c>
      <c r="AE18" s="62">
        <f t="shared" si="14"/>
        <v>0</v>
      </c>
      <c r="AF18" s="62">
        <f t="shared" si="14"/>
        <v>0</v>
      </c>
      <c r="AG18" s="62">
        <f t="shared" si="14"/>
        <v>0</v>
      </c>
      <c r="AH18" s="62">
        <f t="shared" si="14"/>
        <v>0</v>
      </c>
      <c r="AI18" s="62">
        <f t="shared" si="14"/>
        <v>0</v>
      </c>
      <c r="AJ18" s="62">
        <f t="shared" si="14"/>
        <v>0</v>
      </c>
      <c r="AK18" s="62">
        <f t="shared" si="14"/>
        <v>1</v>
      </c>
      <c r="AL18" s="62">
        <f t="shared" si="14"/>
        <v>0</v>
      </c>
      <c r="AM18" s="62">
        <f t="shared" si="14"/>
        <v>0</v>
      </c>
      <c r="AN18" s="62">
        <f t="shared" si="14"/>
        <v>0</v>
      </c>
      <c r="AO18" s="62">
        <f t="shared" si="14"/>
        <v>0</v>
      </c>
      <c r="AP18" s="62">
        <f t="shared" si="14"/>
        <v>0</v>
      </c>
      <c r="AQ18" s="62">
        <f t="shared" si="14"/>
        <v>0</v>
      </c>
      <c r="AR18" s="62">
        <f t="shared" si="14"/>
        <v>0</v>
      </c>
      <c r="AS18" s="62">
        <f t="shared" si="14"/>
        <v>0</v>
      </c>
      <c r="AT18" s="62">
        <f t="shared" si="14"/>
        <v>0</v>
      </c>
      <c r="AU18" s="62">
        <f t="shared" si="14"/>
        <v>0</v>
      </c>
      <c r="AV18" s="62">
        <f t="shared" si="14"/>
        <v>0</v>
      </c>
      <c r="AW18" s="62">
        <f t="shared" si="14"/>
        <v>0</v>
      </c>
      <c r="AX18" s="62">
        <f t="shared" si="14"/>
        <v>0</v>
      </c>
      <c r="AY18" s="62">
        <f t="shared" si="14"/>
        <v>0</v>
      </c>
      <c r="AZ18" s="62">
        <f t="shared" si="14"/>
        <v>0</v>
      </c>
      <c r="BA18" s="62">
        <f t="shared" si="14"/>
        <v>0</v>
      </c>
      <c r="BB18" s="62">
        <f t="shared" si="14"/>
        <v>0</v>
      </c>
      <c r="BC18" s="62">
        <f t="shared" si="14"/>
        <v>0</v>
      </c>
      <c r="BD18" s="62">
        <f t="shared" si="14"/>
        <v>0</v>
      </c>
      <c r="BE18" s="62">
        <f t="shared" si="14"/>
        <v>0</v>
      </c>
      <c r="BF18" s="62">
        <f t="shared" si="14"/>
        <v>0</v>
      </c>
      <c r="BG18" s="62">
        <f t="shared" si="14"/>
        <v>0</v>
      </c>
      <c r="BH18" s="62">
        <f t="shared" si="14"/>
        <v>0</v>
      </c>
      <c r="BI18" s="62">
        <f t="shared" si="14"/>
        <v>0</v>
      </c>
      <c r="BJ18" s="62">
        <f t="shared" si="14"/>
        <v>0</v>
      </c>
      <c r="BK18" s="39">
        <f t="shared" ref="BK18:BK45" si="15">SUM(Y18:BJ18)</f>
        <v>1</v>
      </c>
      <c r="BM18" s="63" t="s">
        <v>222</v>
      </c>
      <c r="BN18" s="63">
        <f>SUM(BN11:BN15)</f>
        <v>448</v>
      </c>
      <c r="BO18" s="63">
        <f>SUM(BO11:BO15)</f>
        <v>322</v>
      </c>
      <c r="BS18" s="31">
        <v>15</v>
      </c>
      <c r="BT18" s="32" t="s">
        <v>182</v>
      </c>
      <c r="BV18" s="41">
        <v>21</v>
      </c>
      <c r="BW18" s="33" t="s">
        <v>232</v>
      </c>
      <c r="BX18" s="33" t="s">
        <v>228</v>
      </c>
      <c r="BZ18" s="42">
        <v>26</v>
      </c>
      <c r="CA18" s="35" t="s">
        <v>212</v>
      </c>
    </row>
    <row r="19" spans="1:79" ht="14.25" customHeight="1">
      <c r="A19" s="23" t="s">
        <v>14</v>
      </c>
      <c r="B19" s="1" t="s">
        <v>19</v>
      </c>
      <c r="C19" s="1" t="s">
        <v>246</v>
      </c>
      <c r="D19" s="1" t="s">
        <v>247</v>
      </c>
      <c r="E19" s="2">
        <v>30</v>
      </c>
      <c r="F19" s="10" t="str">
        <f t="shared" si="4"/>
        <v>第17条の４第１項</v>
      </c>
      <c r="G19" s="11">
        <v>1</v>
      </c>
      <c r="H19" s="2">
        <v>17</v>
      </c>
      <c r="I19" s="10" t="str">
        <f t="shared" si="0"/>
        <v xml:space="preserve">(4) </v>
      </c>
      <c r="J19" s="11">
        <v>0</v>
      </c>
      <c r="K19" s="2">
        <v>27</v>
      </c>
      <c r="L19" s="11">
        <v>0</v>
      </c>
      <c r="M19" s="13">
        <v>43462</v>
      </c>
      <c r="N19" s="10">
        <f t="shared" si="1"/>
        <v>3</v>
      </c>
      <c r="O19" s="11">
        <v>1</v>
      </c>
      <c r="P19" s="1" t="s">
        <v>452</v>
      </c>
      <c r="Q19" s="2">
        <v>1</v>
      </c>
      <c r="R19" s="11">
        <v>0</v>
      </c>
      <c r="S19" s="11">
        <v>0</v>
      </c>
      <c r="T19" s="11">
        <v>0</v>
      </c>
      <c r="W19" s="49" t="s">
        <v>119</v>
      </c>
      <c r="X19" s="50"/>
      <c r="Y19" s="64">
        <f t="shared" ref="Y19:BJ19" si="16">COUNTIFS($H$4:$H$686,Y$2,$N$4:$N$686,0,$E$4:$E$686,6,$Q$4:$Q$686,"&gt;=1",$Q$4:$Q$686,"&lt;=3")</f>
        <v>0</v>
      </c>
      <c r="Z19" s="64">
        <f t="shared" si="16"/>
        <v>0</v>
      </c>
      <c r="AA19" s="64">
        <f t="shared" si="16"/>
        <v>0</v>
      </c>
      <c r="AB19" s="64">
        <f t="shared" si="16"/>
        <v>0</v>
      </c>
      <c r="AC19" s="64">
        <f t="shared" si="16"/>
        <v>0</v>
      </c>
      <c r="AD19" s="64">
        <f t="shared" si="16"/>
        <v>0</v>
      </c>
      <c r="AE19" s="64">
        <f t="shared" si="16"/>
        <v>0</v>
      </c>
      <c r="AF19" s="64">
        <f t="shared" si="16"/>
        <v>0</v>
      </c>
      <c r="AG19" s="64">
        <f t="shared" si="16"/>
        <v>0</v>
      </c>
      <c r="AH19" s="64">
        <f t="shared" si="16"/>
        <v>0</v>
      </c>
      <c r="AI19" s="64">
        <f t="shared" si="16"/>
        <v>0</v>
      </c>
      <c r="AJ19" s="64">
        <f t="shared" si="16"/>
        <v>0</v>
      </c>
      <c r="AK19" s="64">
        <f t="shared" si="16"/>
        <v>1</v>
      </c>
      <c r="AL19" s="64">
        <f t="shared" si="16"/>
        <v>0</v>
      </c>
      <c r="AM19" s="64">
        <f t="shared" si="16"/>
        <v>0</v>
      </c>
      <c r="AN19" s="64">
        <f t="shared" si="16"/>
        <v>0</v>
      </c>
      <c r="AO19" s="64">
        <f t="shared" si="16"/>
        <v>0</v>
      </c>
      <c r="AP19" s="64">
        <f t="shared" si="16"/>
        <v>0</v>
      </c>
      <c r="AQ19" s="64">
        <f t="shared" si="16"/>
        <v>0</v>
      </c>
      <c r="AR19" s="64">
        <f t="shared" si="16"/>
        <v>0</v>
      </c>
      <c r="AS19" s="64">
        <f t="shared" si="16"/>
        <v>0</v>
      </c>
      <c r="AT19" s="64">
        <f t="shared" si="16"/>
        <v>0</v>
      </c>
      <c r="AU19" s="64">
        <f t="shared" si="16"/>
        <v>0</v>
      </c>
      <c r="AV19" s="64">
        <f t="shared" si="16"/>
        <v>0</v>
      </c>
      <c r="AW19" s="64">
        <f t="shared" si="16"/>
        <v>0</v>
      </c>
      <c r="AX19" s="64">
        <f t="shared" si="16"/>
        <v>0</v>
      </c>
      <c r="AY19" s="64">
        <f t="shared" si="16"/>
        <v>0</v>
      </c>
      <c r="AZ19" s="64">
        <f t="shared" si="16"/>
        <v>0</v>
      </c>
      <c r="BA19" s="64">
        <f t="shared" si="16"/>
        <v>0</v>
      </c>
      <c r="BB19" s="64">
        <f t="shared" si="16"/>
        <v>0</v>
      </c>
      <c r="BC19" s="64">
        <f t="shared" si="16"/>
        <v>0</v>
      </c>
      <c r="BD19" s="64">
        <f t="shared" si="16"/>
        <v>0</v>
      </c>
      <c r="BE19" s="64">
        <f t="shared" si="16"/>
        <v>0</v>
      </c>
      <c r="BF19" s="64">
        <f t="shared" si="16"/>
        <v>0</v>
      </c>
      <c r="BG19" s="64">
        <f t="shared" si="16"/>
        <v>0</v>
      </c>
      <c r="BH19" s="64">
        <f t="shared" si="16"/>
        <v>0</v>
      </c>
      <c r="BI19" s="64">
        <f t="shared" si="16"/>
        <v>0</v>
      </c>
      <c r="BJ19" s="64">
        <f t="shared" si="16"/>
        <v>0</v>
      </c>
      <c r="BK19" s="46">
        <f t="shared" si="15"/>
        <v>1</v>
      </c>
      <c r="BS19" s="31">
        <v>16</v>
      </c>
      <c r="BT19" s="32" t="s">
        <v>183</v>
      </c>
      <c r="BV19" s="41">
        <v>21</v>
      </c>
      <c r="BW19" s="33" t="s">
        <v>233</v>
      </c>
      <c r="BX19" s="33" t="s">
        <v>228</v>
      </c>
      <c r="BZ19" s="42">
        <v>27</v>
      </c>
      <c r="CA19" s="35" t="s">
        <v>213</v>
      </c>
    </row>
    <row r="20" spans="1:79" ht="14.25" customHeight="1">
      <c r="A20" s="23" t="s">
        <v>14</v>
      </c>
      <c r="B20" s="1" t="s">
        <v>19</v>
      </c>
      <c r="C20" s="1" t="s">
        <v>248</v>
      </c>
      <c r="D20" s="1" t="s">
        <v>20</v>
      </c>
      <c r="E20" s="2">
        <v>18</v>
      </c>
      <c r="F20" s="10" t="str">
        <f t="shared" si="4"/>
        <v>第５条の３（第３条第１項第４号）</v>
      </c>
      <c r="G20" s="11">
        <v>3</v>
      </c>
      <c r="H20" s="2">
        <v>41</v>
      </c>
      <c r="I20" s="10" t="str">
        <f t="shared" si="0"/>
        <v>(16)　ロ</v>
      </c>
      <c r="J20" s="11">
        <v>0</v>
      </c>
      <c r="K20" s="2">
        <v>0</v>
      </c>
      <c r="L20" s="11">
        <v>0</v>
      </c>
      <c r="M20" s="13">
        <v>44530</v>
      </c>
      <c r="N20" s="10">
        <f t="shared" si="1"/>
        <v>0</v>
      </c>
      <c r="O20" s="11">
        <v>1</v>
      </c>
      <c r="P20" s="1" t="s">
        <v>603</v>
      </c>
      <c r="Q20" s="2">
        <v>1</v>
      </c>
      <c r="R20" s="11">
        <v>0</v>
      </c>
      <c r="S20" s="11">
        <v>0</v>
      </c>
      <c r="T20" s="11">
        <v>0</v>
      </c>
      <c r="W20" s="65" t="s">
        <v>859</v>
      </c>
      <c r="X20" s="44">
        <v>7</v>
      </c>
      <c r="Y20" s="66">
        <f t="shared" ref="Y20:BJ20" si="17">COUNTIFS($H$4:$H$686,Y$2,$N$4:$N$686,0,$E$4:$E$686,7)</f>
        <v>0</v>
      </c>
      <c r="Z20" s="66">
        <f t="shared" si="17"/>
        <v>0</v>
      </c>
      <c r="AA20" s="66">
        <f t="shared" si="17"/>
        <v>0</v>
      </c>
      <c r="AB20" s="66">
        <f t="shared" si="17"/>
        <v>0</v>
      </c>
      <c r="AC20" s="66">
        <f t="shared" si="17"/>
        <v>0</v>
      </c>
      <c r="AD20" s="66">
        <f t="shared" si="17"/>
        <v>0</v>
      </c>
      <c r="AE20" s="66">
        <f t="shared" si="17"/>
        <v>0</v>
      </c>
      <c r="AF20" s="66">
        <f t="shared" si="17"/>
        <v>0</v>
      </c>
      <c r="AG20" s="66">
        <f t="shared" si="17"/>
        <v>0</v>
      </c>
      <c r="AH20" s="66">
        <f t="shared" si="17"/>
        <v>0</v>
      </c>
      <c r="AI20" s="66">
        <f t="shared" si="17"/>
        <v>0</v>
      </c>
      <c r="AJ20" s="66">
        <f t="shared" si="17"/>
        <v>0</v>
      </c>
      <c r="AK20" s="66">
        <f t="shared" si="17"/>
        <v>0</v>
      </c>
      <c r="AL20" s="66">
        <f t="shared" si="17"/>
        <v>0</v>
      </c>
      <c r="AM20" s="66">
        <f t="shared" si="17"/>
        <v>0</v>
      </c>
      <c r="AN20" s="66">
        <f t="shared" si="17"/>
        <v>0</v>
      </c>
      <c r="AO20" s="66">
        <f t="shared" si="17"/>
        <v>0</v>
      </c>
      <c r="AP20" s="66">
        <f t="shared" si="17"/>
        <v>0</v>
      </c>
      <c r="AQ20" s="66">
        <f t="shared" si="17"/>
        <v>0</v>
      </c>
      <c r="AR20" s="66">
        <f t="shared" si="17"/>
        <v>0</v>
      </c>
      <c r="AS20" s="66">
        <f t="shared" si="17"/>
        <v>0</v>
      </c>
      <c r="AT20" s="66">
        <f t="shared" si="17"/>
        <v>0</v>
      </c>
      <c r="AU20" s="66">
        <f t="shared" si="17"/>
        <v>0</v>
      </c>
      <c r="AV20" s="66">
        <f t="shared" si="17"/>
        <v>0</v>
      </c>
      <c r="AW20" s="66">
        <f t="shared" si="17"/>
        <v>0</v>
      </c>
      <c r="AX20" s="66">
        <f t="shared" si="17"/>
        <v>0</v>
      </c>
      <c r="AY20" s="66">
        <f t="shared" si="17"/>
        <v>0</v>
      </c>
      <c r="AZ20" s="66">
        <f t="shared" si="17"/>
        <v>0</v>
      </c>
      <c r="BA20" s="66">
        <f t="shared" si="17"/>
        <v>0</v>
      </c>
      <c r="BB20" s="66">
        <f t="shared" si="17"/>
        <v>0</v>
      </c>
      <c r="BC20" s="66">
        <f t="shared" si="17"/>
        <v>0</v>
      </c>
      <c r="BD20" s="66">
        <f t="shared" si="17"/>
        <v>0</v>
      </c>
      <c r="BE20" s="66">
        <f t="shared" si="17"/>
        <v>0</v>
      </c>
      <c r="BF20" s="66">
        <f t="shared" si="17"/>
        <v>0</v>
      </c>
      <c r="BG20" s="66">
        <f t="shared" si="17"/>
        <v>0</v>
      </c>
      <c r="BH20" s="66">
        <f t="shared" si="17"/>
        <v>0</v>
      </c>
      <c r="BI20" s="66">
        <f t="shared" si="17"/>
        <v>0</v>
      </c>
      <c r="BJ20" s="66">
        <f t="shared" si="17"/>
        <v>0</v>
      </c>
      <c r="BK20" s="46">
        <f t="shared" si="15"/>
        <v>0</v>
      </c>
      <c r="BM20" s="20" t="s">
        <v>583</v>
      </c>
      <c r="BS20" s="31">
        <v>17</v>
      </c>
      <c r="BT20" s="32" t="s">
        <v>184</v>
      </c>
      <c r="BV20" s="41">
        <v>22</v>
      </c>
      <c r="BW20" s="33" t="s">
        <v>91</v>
      </c>
      <c r="BX20" s="33" t="s">
        <v>228</v>
      </c>
      <c r="BZ20" s="42">
        <v>28</v>
      </c>
      <c r="CA20" s="35" t="s">
        <v>214</v>
      </c>
    </row>
    <row r="21" spans="1:79" ht="14.25" customHeight="1">
      <c r="A21" s="23" t="s">
        <v>14</v>
      </c>
      <c r="B21" s="1" t="s">
        <v>19</v>
      </c>
      <c r="C21" s="1" t="s">
        <v>248</v>
      </c>
      <c r="D21" s="1" t="s">
        <v>20</v>
      </c>
      <c r="E21" s="2">
        <v>18</v>
      </c>
      <c r="F21" s="10" t="str">
        <f t="shared" si="4"/>
        <v>第５条の３（第３条第１項第４号）</v>
      </c>
      <c r="G21" s="11">
        <v>3</v>
      </c>
      <c r="H21" s="2">
        <v>16</v>
      </c>
      <c r="I21" s="10" t="str">
        <f t="shared" si="0"/>
        <v>(3)　ロ</v>
      </c>
      <c r="J21" s="11">
        <v>0</v>
      </c>
      <c r="K21" s="2">
        <v>0</v>
      </c>
      <c r="L21" s="11">
        <v>0</v>
      </c>
      <c r="M21" s="13">
        <v>44536</v>
      </c>
      <c r="N21" s="10">
        <f t="shared" si="1"/>
        <v>0</v>
      </c>
      <c r="O21" s="11">
        <v>1</v>
      </c>
      <c r="P21" s="1" t="s">
        <v>591</v>
      </c>
      <c r="Q21" s="2">
        <v>1</v>
      </c>
      <c r="R21" s="11">
        <v>0</v>
      </c>
      <c r="S21" s="11">
        <v>0</v>
      </c>
      <c r="T21" s="11">
        <v>0</v>
      </c>
      <c r="W21" s="49" t="s">
        <v>119</v>
      </c>
      <c r="X21" s="50"/>
      <c r="Y21" s="64">
        <f t="shared" ref="Y21:BJ21" si="18">COUNTIFS($H$4:$H$686,Y$2,$N$4:$N$686,0,$E$4:$E$686,7,$Q$4:$Q$686,"&gt;=1",$Q$4:$Q$686,"&lt;=3")</f>
        <v>0</v>
      </c>
      <c r="Z21" s="64">
        <f t="shared" si="18"/>
        <v>0</v>
      </c>
      <c r="AA21" s="64">
        <f t="shared" si="18"/>
        <v>0</v>
      </c>
      <c r="AB21" s="64">
        <f t="shared" si="18"/>
        <v>0</v>
      </c>
      <c r="AC21" s="64">
        <f t="shared" si="18"/>
        <v>0</v>
      </c>
      <c r="AD21" s="64">
        <f t="shared" si="18"/>
        <v>0</v>
      </c>
      <c r="AE21" s="64">
        <f t="shared" si="18"/>
        <v>0</v>
      </c>
      <c r="AF21" s="64">
        <f t="shared" si="18"/>
        <v>0</v>
      </c>
      <c r="AG21" s="64">
        <f t="shared" si="18"/>
        <v>0</v>
      </c>
      <c r="AH21" s="64">
        <f t="shared" si="18"/>
        <v>0</v>
      </c>
      <c r="AI21" s="64">
        <f t="shared" si="18"/>
        <v>0</v>
      </c>
      <c r="AJ21" s="64">
        <f t="shared" si="18"/>
        <v>0</v>
      </c>
      <c r="AK21" s="64">
        <f t="shared" si="18"/>
        <v>0</v>
      </c>
      <c r="AL21" s="64">
        <f t="shared" si="18"/>
        <v>0</v>
      </c>
      <c r="AM21" s="64">
        <f t="shared" si="18"/>
        <v>0</v>
      </c>
      <c r="AN21" s="64">
        <f t="shared" si="18"/>
        <v>0</v>
      </c>
      <c r="AO21" s="64">
        <f t="shared" si="18"/>
        <v>0</v>
      </c>
      <c r="AP21" s="64">
        <f t="shared" si="18"/>
        <v>0</v>
      </c>
      <c r="AQ21" s="64">
        <f t="shared" si="18"/>
        <v>0</v>
      </c>
      <c r="AR21" s="64">
        <f t="shared" si="18"/>
        <v>0</v>
      </c>
      <c r="AS21" s="64">
        <f t="shared" si="18"/>
        <v>0</v>
      </c>
      <c r="AT21" s="64">
        <f t="shared" si="18"/>
        <v>0</v>
      </c>
      <c r="AU21" s="64">
        <f t="shared" si="18"/>
        <v>0</v>
      </c>
      <c r="AV21" s="64">
        <f t="shared" si="18"/>
        <v>0</v>
      </c>
      <c r="AW21" s="64">
        <f t="shared" si="18"/>
        <v>0</v>
      </c>
      <c r="AX21" s="64">
        <f t="shared" si="18"/>
        <v>0</v>
      </c>
      <c r="AY21" s="64">
        <f t="shared" si="18"/>
        <v>0</v>
      </c>
      <c r="AZ21" s="64">
        <f t="shared" si="18"/>
        <v>0</v>
      </c>
      <c r="BA21" s="64">
        <f t="shared" si="18"/>
        <v>0</v>
      </c>
      <c r="BB21" s="64">
        <f t="shared" si="18"/>
        <v>0</v>
      </c>
      <c r="BC21" s="64">
        <f t="shared" si="18"/>
        <v>0</v>
      </c>
      <c r="BD21" s="64">
        <f t="shared" si="18"/>
        <v>0</v>
      </c>
      <c r="BE21" s="64">
        <f t="shared" si="18"/>
        <v>0</v>
      </c>
      <c r="BF21" s="64">
        <f t="shared" si="18"/>
        <v>0</v>
      </c>
      <c r="BG21" s="64">
        <f t="shared" si="18"/>
        <v>0</v>
      </c>
      <c r="BH21" s="64">
        <f t="shared" si="18"/>
        <v>0</v>
      </c>
      <c r="BI21" s="64">
        <f t="shared" si="18"/>
        <v>0</v>
      </c>
      <c r="BJ21" s="64">
        <f t="shared" si="18"/>
        <v>0</v>
      </c>
      <c r="BK21" s="46">
        <f t="shared" si="15"/>
        <v>0</v>
      </c>
      <c r="BM21" s="20" t="s">
        <v>582</v>
      </c>
      <c r="BS21" s="31">
        <v>18</v>
      </c>
      <c r="BT21" s="32" t="s">
        <v>185</v>
      </c>
      <c r="BV21" s="41">
        <v>22</v>
      </c>
      <c r="BW21" s="33" t="s">
        <v>92</v>
      </c>
      <c r="BX21" s="33" t="s">
        <v>228</v>
      </c>
      <c r="BZ21" s="42">
        <v>29</v>
      </c>
      <c r="CA21" s="35" t="s">
        <v>215</v>
      </c>
    </row>
    <row r="22" spans="1:79" ht="14.25" customHeight="1">
      <c r="A22" s="23" t="s">
        <v>14</v>
      </c>
      <c r="B22" s="1" t="s">
        <v>19</v>
      </c>
      <c r="C22" s="1" t="s">
        <v>248</v>
      </c>
      <c r="D22" s="1" t="s">
        <v>20</v>
      </c>
      <c r="E22" s="2">
        <v>18</v>
      </c>
      <c r="F22" s="10" t="str">
        <f t="shared" si="4"/>
        <v>第５条の３（第３条第１項第４号）</v>
      </c>
      <c r="G22" s="11">
        <v>3</v>
      </c>
      <c r="H22" s="2">
        <v>17</v>
      </c>
      <c r="I22" s="10" t="str">
        <f t="shared" si="0"/>
        <v xml:space="preserve">(4) </v>
      </c>
      <c r="J22" s="11">
        <v>0</v>
      </c>
      <c r="K22" s="2">
        <v>0</v>
      </c>
      <c r="L22" s="11">
        <v>0</v>
      </c>
      <c r="M22" s="13">
        <v>44551</v>
      </c>
      <c r="N22" s="10">
        <f t="shared" si="1"/>
        <v>0</v>
      </c>
      <c r="O22" s="11">
        <v>1</v>
      </c>
      <c r="P22" s="1" t="s">
        <v>604</v>
      </c>
      <c r="Q22" s="2">
        <v>1</v>
      </c>
      <c r="R22" s="11">
        <v>0</v>
      </c>
      <c r="S22" s="11">
        <v>0</v>
      </c>
      <c r="T22" s="11">
        <v>0</v>
      </c>
      <c r="W22" s="65" t="s">
        <v>860</v>
      </c>
      <c r="X22" s="44">
        <v>8</v>
      </c>
      <c r="Y22" s="66">
        <f t="shared" ref="Y22:BJ22" si="19">COUNTIFS($H$4:$H$686,Y$2,$N$4:$N$686,0,$E$4:$E$686,8)</f>
        <v>0</v>
      </c>
      <c r="Z22" s="66">
        <f t="shared" si="19"/>
        <v>0</v>
      </c>
      <c r="AA22" s="66">
        <f t="shared" si="19"/>
        <v>0</v>
      </c>
      <c r="AB22" s="66">
        <f t="shared" si="19"/>
        <v>0</v>
      </c>
      <c r="AC22" s="66">
        <f t="shared" si="19"/>
        <v>0</v>
      </c>
      <c r="AD22" s="66">
        <f t="shared" si="19"/>
        <v>0</v>
      </c>
      <c r="AE22" s="66">
        <f t="shared" si="19"/>
        <v>0</v>
      </c>
      <c r="AF22" s="66">
        <f t="shared" si="19"/>
        <v>0</v>
      </c>
      <c r="AG22" s="66">
        <f t="shared" si="19"/>
        <v>0</v>
      </c>
      <c r="AH22" s="66">
        <f t="shared" si="19"/>
        <v>0</v>
      </c>
      <c r="AI22" s="66">
        <f t="shared" si="19"/>
        <v>0</v>
      </c>
      <c r="AJ22" s="66">
        <f t="shared" si="19"/>
        <v>0</v>
      </c>
      <c r="AK22" s="66">
        <f t="shared" si="19"/>
        <v>0</v>
      </c>
      <c r="AL22" s="66">
        <f t="shared" si="19"/>
        <v>0</v>
      </c>
      <c r="AM22" s="66">
        <f t="shared" si="19"/>
        <v>0</v>
      </c>
      <c r="AN22" s="66">
        <f t="shared" si="19"/>
        <v>0</v>
      </c>
      <c r="AO22" s="66">
        <f t="shared" si="19"/>
        <v>0</v>
      </c>
      <c r="AP22" s="66">
        <f t="shared" si="19"/>
        <v>0</v>
      </c>
      <c r="AQ22" s="66">
        <f t="shared" si="19"/>
        <v>0</v>
      </c>
      <c r="AR22" s="66">
        <f t="shared" si="19"/>
        <v>0</v>
      </c>
      <c r="AS22" s="66">
        <f t="shared" si="19"/>
        <v>0</v>
      </c>
      <c r="AT22" s="66">
        <f t="shared" si="19"/>
        <v>0</v>
      </c>
      <c r="AU22" s="66">
        <f t="shared" si="19"/>
        <v>0</v>
      </c>
      <c r="AV22" s="66">
        <f t="shared" si="19"/>
        <v>0</v>
      </c>
      <c r="AW22" s="66">
        <f t="shared" si="19"/>
        <v>0</v>
      </c>
      <c r="AX22" s="66">
        <f t="shared" si="19"/>
        <v>0</v>
      </c>
      <c r="AY22" s="66">
        <f t="shared" si="19"/>
        <v>0</v>
      </c>
      <c r="AZ22" s="66">
        <f t="shared" si="19"/>
        <v>0</v>
      </c>
      <c r="BA22" s="66">
        <f t="shared" si="19"/>
        <v>0</v>
      </c>
      <c r="BB22" s="66">
        <f t="shared" si="19"/>
        <v>0</v>
      </c>
      <c r="BC22" s="66">
        <f t="shared" si="19"/>
        <v>0</v>
      </c>
      <c r="BD22" s="66">
        <f t="shared" si="19"/>
        <v>0</v>
      </c>
      <c r="BE22" s="66">
        <f t="shared" si="19"/>
        <v>0</v>
      </c>
      <c r="BF22" s="66">
        <f t="shared" si="19"/>
        <v>0</v>
      </c>
      <c r="BG22" s="66">
        <f t="shared" si="19"/>
        <v>0</v>
      </c>
      <c r="BH22" s="66">
        <f t="shared" si="19"/>
        <v>0</v>
      </c>
      <c r="BI22" s="66">
        <f t="shared" si="19"/>
        <v>0</v>
      </c>
      <c r="BJ22" s="66">
        <f t="shared" si="19"/>
        <v>0</v>
      </c>
      <c r="BK22" s="46">
        <f t="shared" si="15"/>
        <v>0</v>
      </c>
      <c r="BM22" s="20" t="s">
        <v>589</v>
      </c>
      <c r="BS22" s="31">
        <v>19</v>
      </c>
      <c r="BT22" s="32" t="s">
        <v>186</v>
      </c>
      <c r="BV22" s="41">
        <v>22</v>
      </c>
      <c r="BW22" s="33" t="s">
        <v>93</v>
      </c>
      <c r="BX22" s="33" t="s">
        <v>228</v>
      </c>
      <c r="BZ22" s="42">
        <v>31</v>
      </c>
      <c r="CA22" s="35" t="s">
        <v>216</v>
      </c>
    </row>
    <row r="23" spans="1:79" ht="14.25" customHeight="1">
      <c r="A23" s="23" t="s">
        <v>14</v>
      </c>
      <c r="B23" s="1" t="s">
        <v>132</v>
      </c>
      <c r="C23" s="1" t="s">
        <v>496</v>
      </c>
      <c r="D23" s="1" t="s">
        <v>497</v>
      </c>
      <c r="E23" s="2">
        <v>30</v>
      </c>
      <c r="F23" s="10" t="str">
        <f t="shared" si="4"/>
        <v>第17条の４第１項</v>
      </c>
      <c r="G23" s="11">
        <v>2</v>
      </c>
      <c r="H23" s="2">
        <v>31</v>
      </c>
      <c r="I23" s="10" t="str">
        <f t="shared" si="0"/>
        <v>(12)　イ</v>
      </c>
      <c r="J23" s="11" t="s">
        <v>14</v>
      </c>
      <c r="K23" s="2">
        <v>12</v>
      </c>
      <c r="L23" s="11" t="s">
        <v>14</v>
      </c>
      <c r="M23" s="13">
        <v>44609</v>
      </c>
      <c r="N23" s="10">
        <f t="shared" si="1"/>
        <v>0</v>
      </c>
      <c r="O23" s="11">
        <v>1</v>
      </c>
      <c r="P23" s="1" t="s">
        <v>605</v>
      </c>
      <c r="Q23" s="2">
        <v>4</v>
      </c>
      <c r="R23" s="11" t="s">
        <v>14</v>
      </c>
      <c r="S23" s="11" t="s">
        <v>14</v>
      </c>
      <c r="T23" s="11" t="s">
        <v>14</v>
      </c>
      <c r="W23" s="49" t="s">
        <v>119</v>
      </c>
      <c r="X23" s="50"/>
      <c r="Y23" s="64">
        <f t="shared" ref="Y23:BJ23" si="20">COUNTIFS($H$4:$H$686,Y$2,$N$4:$N$686,0,$E$4:$E$686,8,$Q$4:$Q$686,"&gt;=1",$Q$4:$Q$686,"&lt;=3")</f>
        <v>0</v>
      </c>
      <c r="Z23" s="64">
        <f t="shared" si="20"/>
        <v>0</v>
      </c>
      <c r="AA23" s="64">
        <f t="shared" si="20"/>
        <v>0</v>
      </c>
      <c r="AB23" s="64">
        <f t="shared" si="20"/>
        <v>0</v>
      </c>
      <c r="AC23" s="64">
        <f t="shared" si="20"/>
        <v>0</v>
      </c>
      <c r="AD23" s="64">
        <f t="shared" si="20"/>
        <v>0</v>
      </c>
      <c r="AE23" s="64">
        <f t="shared" si="20"/>
        <v>0</v>
      </c>
      <c r="AF23" s="64">
        <f t="shared" si="20"/>
        <v>0</v>
      </c>
      <c r="AG23" s="64">
        <f t="shared" si="20"/>
        <v>0</v>
      </c>
      <c r="AH23" s="64">
        <f t="shared" si="20"/>
        <v>0</v>
      </c>
      <c r="AI23" s="64">
        <f t="shared" si="20"/>
        <v>0</v>
      </c>
      <c r="AJ23" s="64">
        <f t="shared" si="20"/>
        <v>0</v>
      </c>
      <c r="AK23" s="64">
        <f t="shared" si="20"/>
        <v>0</v>
      </c>
      <c r="AL23" s="64">
        <f t="shared" si="20"/>
        <v>0</v>
      </c>
      <c r="AM23" s="64">
        <f t="shared" si="20"/>
        <v>0</v>
      </c>
      <c r="AN23" s="64">
        <f t="shared" si="20"/>
        <v>0</v>
      </c>
      <c r="AO23" s="64">
        <f t="shared" si="20"/>
        <v>0</v>
      </c>
      <c r="AP23" s="64">
        <f t="shared" si="20"/>
        <v>0</v>
      </c>
      <c r="AQ23" s="64">
        <f t="shared" si="20"/>
        <v>0</v>
      </c>
      <c r="AR23" s="64">
        <f t="shared" si="20"/>
        <v>0</v>
      </c>
      <c r="AS23" s="64">
        <f t="shared" si="20"/>
        <v>0</v>
      </c>
      <c r="AT23" s="64">
        <f t="shared" si="20"/>
        <v>0</v>
      </c>
      <c r="AU23" s="64">
        <f t="shared" si="20"/>
        <v>0</v>
      </c>
      <c r="AV23" s="64">
        <f t="shared" si="20"/>
        <v>0</v>
      </c>
      <c r="AW23" s="64">
        <f t="shared" si="20"/>
        <v>0</v>
      </c>
      <c r="AX23" s="64">
        <f t="shared" si="20"/>
        <v>0</v>
      </c>
      <c r="AY23" s="64">
        <f t="shared" si="20"/>
        <v>0</v>
      </c>
      <c r="AZ23" s="64">
        <f t="shared" si="20"/>
        <v>0</v>
      </c>
      <c r="BA23" s="64">
        <f t="shared" si="20"/>
        <v>0</v>
      </c>
      <c r="BB23" s="64">
        <f t="shared" si="20"/>
        <v>0</v>
      </c>
      <c r="BC23" s="64">
        <f t="shared" si="20"/>
        <v>0</v>
      </c>
      <c r="BD23" s="64">
        <f t="shared" si="20"/>
        <v>0</v>
      </c>
      <c r="BE23" s="64">
        <f t="shared" si="20"/>
        <v>0</v>
      </c>
      <c r="BF23" s="64">
        <f t="shared" si="20"/>
        <v>0</v>
      </c>
      <c r="BG23" s="64">
        <f t="shared" si="20"/>
        <v>0</v>
      </c>
      <c r="BH23" s="64">
        <f t="shared" si="20"/>
        <v>0</v>
      </c>
      <c r="BI23" s="64">
        <f t="shared" si="20"/>
        <v>0</v>
      </c>
      <c r="BJ23" s="64">
        <f t="shared" si="20"/>
        <v>0</v>
      </c>
      <c r="BK23" s="46">
        <f t="shared" si="15"/>
        <v>0</v>
      </c>
      <c r="BS23" s="31">
        <v>20</v>
      </c>
      <c r="BT23" s="32" t="s">
        <v>187</v>
      </c>
      <c r="BV23" s="41">
        <v>22</v>
      </c>
      <c r="BW23" s="33" t="s">
        <v>94</v>
      </c>
      <c r="BX23" s="33" t="s">
        <v>228</v>
      </c>
      <c r="BZ23" s="42">
        <v>32</v>
      </c>
      <c r="CA23" s="35" t="s">
        <v>217</v>
      </c>
    </row>
    <row r="24" spans="1:79" ht="14.25" customHeight="1">
      <c r="A24" s="23" t="s">
        <v>14</v>
      </c>
      <c r="B24" s="1" t="s">
        <v>132</v>
      </c>
      <c r="C24" s="1" t="s">
        <v>496</v>
      </c>
      <c r="D24" s="1" t="s">
        <v>497</v>
      </c>
      <c r="E24" s="2">
        <v>30</v>
      </c>
      <c r="F24" s="10" t="str">
        <f t="shared" si="4"/>
        <v>第17条の４第１項</v>
      </c>
      <c r="G24" s="11">
        <v>2</v>
      </c>
      <c r="H24" s="2">
        <v>31</v>
      </c>
      <c r="I24" s="10" t="str">
        <f t="shared" si="0"/>
        <v>(12)　イ</v>
      </c>
      <c r="J24" s="11" t="s">
        <v>14</v>
      </c>
      <c r="K24" s="2">
        <v>22</v>
      </c>
      <c r="L24" s="11" t="s">
        <v>14</v>
      </c>
      <c r="M24" s="13">
        <v>44609</v>
      </c>
      <c r="N24" s="10">
        <f t="shared" si="1"/>
        <v>0</v>
      </c>
      <c r="O24" s="11">
        <v>1</v>
      </c>
      <c r="P24" s="1" t="s">
        <v>605</v>
      </c>
      <c r="Q24" s="2">
        <v>4</v>
      </c>
      <c r="R24" s="11" t="s">
        <v>14</v>
      </c>
      <c r="S24" s="11" t="s">
        <v>14</v>
      </c>
      <c r="T24" s="11" t="s">
        <v>14</v>
      </c>
      <c r="W24" s="65" t="s">
        <v>861</v>
      </c>
      <c r="X24" s="44">
        <v>9</v>
      </c>
      <c r="Y24" s="66">
        <f t="shared" ref="Y24:BJ24" si="21">COUNTIFS($H$4:$H$686,Y$2,$N$4:$N$686,0,$E$4:$E$686,9)</f>
        <v>0</v>
      </c>
      <c r="Z24" s="66">
        <f t="shared" si="21"/>
        <v>0</v>
      </c>
      <c r="AA24" s="66">
        <f t="shared" si="21"/>
        <v>0</v>
      </c>
      <c r="AB24" s="66">
        <f t="shared" si="21"/>
        <v>0</v>
      </c>
      <c r="AC24" s="66">
        <f t="shared" si="21"/>
        <v>0</v>
      </c>
      <c r="AD24" s="66">
        <f t="shared" si="21"/>
        <v>0</v>
      </c>
      <c r="AE24" s="66">
        <f t="shared" si="21"/>
        <v>0</v>
      </c>
      <c r="AF24" s="66">
        <f t="shared" si="21"/>
        <v>0</v>
      </c>
      <c r="AG24" s="66">
        <f t="shared" si="21"/>
        <v>0</v>
      </c>
      <c r="AH24" s="66">
        <f t="shared" si="21"/>
        <v>0</v>
      </c>
      <c r="AI24" s="66">
        <f t="shared" si="21"/>
        <v>0</v>
      </c>
      <c r="AJ24" s="66">
        <f t="shared" si="21"/>
        <v>0</v>
      </c>
      <c r="AK24" s="66">
        <f t="shared" si="21"/>
        <v>0</v>
      </c>
      <c r="AL24" s="66">
        <f t="shared" si="21"/>
        <v>0</v>
      </c>
      <c r="AM24" s="66">
        <f t="shared" si="21"/>
        <v>0</v>
      </c>
      <c r="AN24" s="66">
        <f t="shared" si="21"/>
        <v>0</v>
      </c>
      <c r="AO24" s="66">
        <f t="shared" si="21"/>
        <v>0</v>
      </c>
      <c r="AP24" s="66">
        <f t="shared" si="21"/>
        <v>0</v>
      </c>
      <c r="AQ24" s="66">
        <f t="shared" si="21"/>
        <v>0</v>
      </c>
      <c r="AR24" s="66">
        <f t="shared" si="21"/>
        <v>0</v>
      </c>
      <c r="AS24" s="66">
        <f t="shared" si="21"/>
        <v>0</v>
      </c>
      <c r="AT24" s="66">
        <f t="shared" si="21"/>
        <v>0</v>
      </c>
      <c r="AU24" s="66">
        <f t="shared" si="21"/>
        <v>0</v>
      </c>
      <c r="AV24" s="66">
        <f t="shared" si="21"/>
        <v>0</v>
      </c>
      <c r="AW24" s="66">
        <f t="shared" si="21"/>
        <v>0</v>
      </c>
      <c r="AX24" s="66">
        <f t="shared" si="21"/>
        <v>0</v>
      </c>
      <c r="AY24" s="66">
        <f t="shared" si="21"/>
        <v>0</v>
      </c>
      <c r="AZ24" s="66">
        <f t="shared" si="21"/>
        <v>0</v>
      </c>
      <c r="BA24" s="66">
        <f t="shared" si="21"/>
        <v>0</v>
      </c>
      <c r="BB24" s="66">
        <f t="shared" si="21"/>
        <v>0</v>
      </c>
      <c r="BC24" s="66">
        <f t="shared" si="21"/>
        <v>0</v>
      </c>
      <c r="BD24" s="66">
        <f t="shared" si="21"/>
        <v>0</v>
      </c>
      <c r="BE24" s="66">
        <f t="shared" si="21"/>
        <v>0</v>
      </c>
      <c r="BF24" s="66">
        <f t="shared" si="21"/>
        <v>0</v>
      </c>
      <c r="BG24" s="66">
        <f t="shared" si="21"/>
        <v>0</v>
      </c>
      <c r="BH24" s="66">
        <f t="shared" si="21"/>
        <v>0</v>
      </c>
      <c r="BI24" s="66">
        <f t="shared" si="21"/>
        <v>0</v>
      </c>
      <c r="BJ24" s="66">
        <f t="shared" si="21"/>
        <v>0</v>
      </c>
      <c r="BK24" s="46">
        <f t="shared" si="15"/>
        <v>0</v>
      </c>
      <c r="BM24" s="20" t="s">
        <v>587</v>
      </c>
      <c r="BS24" s="31">
        <v>21</v>
      </c>
      <c r="BT24" s="32" t="s">
        <v>188</v>
      </c>
      <c r="BV24" s="41">
        <v>22</v>
      </c>
      <c r="BW24" s="33" t="s">
        <v>95</v>
      </c>
      <c r="BX24" s="33" t="s">
        <v>228</v>
      </c>
      <c r="BZ24" s="42">
        <v>33</v>
      </c>
      <c r="CA24" s="35" t="s">
        <v>218</v>
      </c>
    </row>
    <row r="25" spans="1:79" ht="14.25" customHeight="1">
      <c r="A25" s="23" t="s">
        <v>14</v>
      </c>
      <c r="B25" s="1" t="s">
        <v>132</v>
      </c>
      <c r="C25" s="1" t="s">
        <v>496</v>
      </c>
      <c r="D25" s="1" t="s">
        <v>497</v>
      </c>
      <c r="E25" s="2">
        <v>30</v>
      </c>
      <c r="F25" s="10" t="str">
        <f t="shared" si="4"/>
        <v>第17条の４第１項</v>
      </c>
      <c r="G25" s="11">
        <v>2</v>
      </c>
      <c r="H25" s="2">
        <v>31</v>
      </c>
      <c r="I25" s="10" t="str">
        <f t="shared" si="0"/>
        <v>(12)　イ</v>
      </c>
      <c r="J25" s="11" t="s">
        <v>14</v>
      </c>
      <c r="K25" s="2">
        <v>27</v>
      </c>
      <c r="L25" s="11" t="s">
        <v>14</v>
      </c>
      <c r="M25" s="13">
        <v>44609</v>
      </c>
      <c r="N25" s="10">
        <f t="shared" si="1"/>
        <v>0</v>
      </c>
      <c r="O25" s="11">
        <v>1</v>
      </c>
      <c r="P25" s="1" t="s">
        <v>605</v>
      </c>
      <c r="Q25" s="2">
        <v>4</v>
      </c>
      <c r="R25" s="11" t="s">
        <v>14</v>
      </c>
      <c r="S25" s="11" t="s">
        <v>14</v>
      </c>
      <c r="T25" s="11" t="s">
        <v>14</v>
      </c>
      <c r="W25" s="49" t="s">
        <v>119</v>
      </c>
      <c r="X25" s="50"/>
      <c r="Y25" s="64">
        <f t="shared" ref="Y25:BJ25" si="22">COUNTIFS($H$4:$H$686,Y$2,$N$4:$N$686,0,$E$4:$E$686,9,$Q$4:$Q$686,"&gt;=1",$Q$4:$Q$686,"&lt;=3")</f>
        <v>0</v>
      </c>
      <c r="Z25" s="64">
        <f t="shared" si="22"/>
        <v>0</v>
      </c>
      <c r="AA25" s="64">
        <f t="shared" si="22"/>
        <v>0</v>
      </c>
      <c r="AB25" s="64">
        <f t="shared" si="22"/>
        <v>0</v>
      </c>
      <c r="AC25" s="64">
        <f t="shared" si="22"/>
        <v>0</v>
      </c>
      <c r="AD25" s="64">
        <f t="shared" si="22"/>
        <v>0</v>
      </c>
      <c r="AE25" s="64">
        <f t="shared" si="22"/>
        <v>0</v>
      </c>
      <c r="AF25" s="64">
        <f t="shared" si="22"/>
        <v>0</v>
      </c>
      <c r="AG25" s="64">
        <f t="shared" si="22"/>
        <v>0</v>
      </c>
      <c r="AH25" s="64">
        <f t="shared" si="22"/>
        <v>0</v>
      </c>
      <c r="AI25" s="64">
        <f t="shared" si="22"/>
        <v>0</v>
      </c>
      <c r="AJ25" s="64">
        <f t="shared" si="22"/>
        <v>0</v>
      </c>
      <c r="AK25" s="64">
        <f t="shared" si="22"/>
        <v>0</v>
      </c>
      <c r="AL25" s="64">
        <f t="shared" si="22"/>
        <v>0</v>
      </c>
      <c r="AM25" s="64">
        <f t="shared" si="22"/>
        <v>0</v>
      </c>
      <c r="AN25" s="64">
        <f t="shared" si="22"/>
        <v>0</v>
      </c>
      <c r="AO25" s="64">
        <f t="shared" si="22"/>
        <v>0</v>
      </c>
      <c r="AP25" s="64">
        <f t="shared" si="22"/>
        <v>0</v>
      </c>
      <c r="AQ25" s="64">
        <f t="shared" si="22"/>
        <v>0</v>
      </c>
      <c r="AR25" s="64">
        <f t="shared" si="22"/>
        <v>0</v>
      </c>
      <c r="AS25" s="64">
        <f t="shared" si="22"/>
        <v>0</v>
      </c>
      <c r="AT25" s="64">
        <f t="shared" si="22"/>
        <v>0</v>
      </c>
      <c r="AU25" s="64">
        <f t="shared" si="22"/>
        <v>0</v>
      </c>
      <c r="AV25" s="64">
        <f t="shared" si="22"/>
        <v>0</v>
      </c>
      <c r="AW25" s="64">
        <f t="shared" si="22"/>
        <v>0</v>
      </c>
      <c r="AX25" s="64">
        <f t="shared" si="22"/>
        <v>0</v>
      </c>
      <c r="AY25" s="64">
        <f t="shared" si="22"/>
        <v>0</v>
      </c>
      <c r="AZ25" s="64">
        <f t="shared" si="22"/>
        <v>0</v>
      </c>
      <c r="BA25" s="64">
        <f t="shared" si="22"/>
        <v>0</v>
      </c>
      <c r="BB25" s="64">
        <f t="shared" si="22"/>
        <v>0</v>
      </c>
      <c r="BC25" s="64">
        <f t="shared" si="22"/>
        <v>0</v>
      </c>
      <c r="BD25" s="64">
        <f t="shared" si="22"/>
        <v>0</v>
      </c>
      <c r="BE25" s="64">
        <f t="shared" si="22"/>
        <v>0</v>
      </c>
      <c r="BF25" s="64">
        <f t="shared" si="22"/>
        <v>0</v>
      </c>
      <c r="BG25" s="64">
        <f t="shared" si="22"/>
        <v>0</v>
      </c>
      <c r="BH25" s="64">
        <f t="shared" si="22"/>
        <v>0</v>
      </c>
      <c r="BI25" s="64">
        <f t="shared" si="22"/>
        <v>0</v>
      </c>
      <c r="BJ25" s="64">
        <f t="shared" si="22"/>
        <v>0</v>
      </c>
      <c r="BK25" s="46">
        <f t="shared" si="15"/>
        <v>0</v>
      </c>
      <c r="BS25" s="31">
        <v>22</v>
      </c>
      <c r="BT25" s="32" t="s">
        <v>188</v>
      </c>
      <c r="BV25" s="41">
        <v>23</v>
      </c>
      <c r="BW25" s="33" t="s">
        <v>96</v>
      </c>
      <c r="BX25" s="33" t="s">
        <v>228</v>
      </c>
      <c r="BZ25" s="42">
        <v>34</v>
      </c>
      <c r="CA25" s="35" t="s">
        <v>219</v>
      </c>
    </row>
    <row r="26" spans="1:79" ht="14.25" customHeight="1">
      <c r="A26" s="23" t="s">
        <v>14</v>
      </c>
      <c r="B26" s="1" t="s">
        <v>75</v>
      </c>
      <c r="C26" s="1" t="s">
        <v>74</v>
      </c>
      <c r="D26" s="1" t="s">
        <v>73</v>
      </c>
      <c r="E26" s="2">
        <v>17</v>
      </c>
      <c r="F26" s="10" t="str">
        <f t="shared" si="4"/>
        <v>第５条の３（第３条第１項第３号）</v>
      </c>
      <c r="G26" s="11">
        <v>3</v>
      </c>
      <c r="H26" s="2">
        <v>39</v>
      </c>
      <c r="I26" s="10" t="str">
        <f t="shared" si="0"/>
        <v>(16)　イ</v>
      </c>
      <c r="J26" s="11">
        <v>0</v>
      </c>
      <c r="K26" s="2">
        <v>0</v>
      </c>
      <c r="L26" s="11">
        <v>0</v>
      </c>
      <c r="M26" s="13">
        <v>44449</v>
      </c>
      <c r="N26" s="10">
        <f t="shared" si="1"/>
        <v>0</v>
      </c>
      <c r="O26" s="11">
        <v>2</v>
      </c>
      <c r="P26" s="1" t="s">
        <v>562</v>
      </c>
      <c r="Q26" s="2">
        <v>1</v>
      </c>
      <c r="R26" s="11">
        <v>0</v>
      </c>
      <c r="S26" s="11">
        <v>0</v>
      </c>
      <c r="T26" s="11">
        <v>0</v>
      </c>
      <c r="W26" s="65" t="s">
        <v>862</v>
      </c>
      <c r="X26" s="44">
        <v>10</v>
      </c>
      <c r="Y26" s="66">
        <f t="shared" ref="Y26:BJ26" si="23">COUNTIFS($H$4:$H$686,Y$2,$N$4:$N$686,0,$E$4:$E$686,10)</f>
        <v>0</v>
      </c>
      <c r="Z26" s="66">
        <f t="shared" si="23"/>
        <v>0</v>
      </c>
      <c r="AA26" s="66">
        <f t="shared" si="23"/>
        <v>0</v>
      </c>
      <c r="AB26" s="66">
        <f t="shared" si="23"/>
        <v>0</v>
      </c>
      <c r="AC26" s="66">
        <f t="shared" si="23"/>
        <v>0</v>
      </c>
      <c r="AD26" s="66">
        <f t="shared" si="23"/>
        <v>0</v>
      </c>
      <c r="AE26" s="66">
        <f t="shared" si="23"/>
        <v>0</v>
      </c>
      <c r="AF26" s="66">
        <f t="shared" si="23"/>
        <v>0</v>
      </c>
      <c r="AG26" s="66">
        <f t="shared" si="23"/>
        <v>0</v>
      </c>
      <c r="AH26" s="66">
        <f t="shared" si="23"/>
        <v>0</v>
      </c>
      <c r="AI26" s="66">
        <f t="shared" si="23"/>
        <v>0</v>
      </c>
      <c r="AJ26" s="66">
        <f t="shared" si="23"/>
        <v>0</v>
      </c>
      <c r="AK26" s="66">
        <f t="shared" si="23"/>
        <v>0</v>
      </c>
      <c r="AL26" s="66">
        <f t="shared" si="23"/>
        <v>0</v>
      </c>
      <c r="AM26" s="66">
        <f t="shared" si="23"/>
        <v>0</v>
      </c>
      <c r="AN26" s="66">
        <f t="shared" si="23"/>
        <v>0</v>
      </c>
      <c r="AO26" s="66">
        <f t="shared" si="23"/>
        <v>0</v>
      </c>
      <c r="AP26" s="66">
        <f t="shared" si="23"/>
        <v>0</v>
      </c>
      <c r="AQ26" s="66">
        <f t="shared" si="23"/>
        <v>0</v>
      </c>
      <c r="AR26" s="66">
        <f t="shared" si="23"/>
        <v>0</v>
      </c>
      <c r="AS26" s="66">
        <f t="shared" si="23"/>
        <v>0</v>
      </c>
      <c r="AT26" s="66">
        <f t="shared" si="23"/>
        <v>0</v>
      </c>
      <c r="AU26" s="66">
        <f t="shared" si="23"/>
        <v>0</v>
      </c>
      <c r="AV26" s="66">
        <f t="shared" si="23"/>
        <v>0</v>
      </c>
      <c r="AW26" s="66">
        <f t="shared" si="23"/>
        <v>0</v>
      </c>
      <c r="AX26" s="66">
        <f t="shared" si="23"/>
        <v>0</v>
      </c>
      <c r="AY26" s="66">
        <f t="shared" si="23"/>
        <v>0</v>
      </c>
      <c r="AZ26" s="66">
        <f t="shared" si="23"/>
        <v>0</v>
      </c>
      <c r="BA26" s="66">
        <f t="shared" si="23"/>
        <v>0</v>
      </c>
      <c r="BB26" s="66">
        <f t="shared" si="23"/>
        <v>0</v>
      </c>
      <c r="BC26" s="66">
        <f t="shared" si="23"/>
        <v>0</v>
      </c>
      <c r="BD26" s="66">
        <f t="shared" si="23"/>
        <v>0</v>
      </c>
      <c r="BE26" s="66">
        <f t="shared" si="23"/>
        <v>0</v>
      </c>
      <c r="BF26" s="66">
        <f t="shared" si="23"/>
        <v>0</v>
      </c>
      <c r="BG26" s="66">
        <f t="shared" si="23"/>
        <v>0</v>
      </c>
      <c r="BH26" s="66">
        <f t="shared" si="23"/>
        <v>0</v>
      </c>
      <c r="BI26" s="66">
        <f t="shared" si="23"/>
        <v>0</v>
      </c>
      <c r="BJ26" s="66">
        <f t="shared" si="23"/>
        <v>0</v>
      </c>
      <c r="BK26" s="46">
        <f t="shared" si="15"/>
        <v>0</v>
      </c>
      <c r="BS26" s="31">
        <v>23</v>
      </c>
      <c r="BT26" s="32" t="s">
        <v>188</v>
      </c>
      <c r="BV26" s="41">
        <v>23</v>
      </c>
      <c r="BW26" s="33" t="s">
        <v>97</v>
      </c>
      <c r="BX26" s="33" t="s">
        <v>228</v>
      </c>
      <c r="BZ26" s="42">
        <v>35</v>
      </c>
      <c r="CA26" s="35" t="s">
        <v>220</v>
      </c>
    </row>
    <row r="27" spans="1:79" ht="14.25" customHeight="1">
      <c r="A27" s="23" t="s">
        <v>14</v>
      </c>
      <c r="B27" s="1" t="s">
        <v>75</v>
      </c>
      <c r="C27" s="1" t="s">
        <v>74</v>
      </c>
      <c r="D27" s="1" t="s">
        <v>73</v>
      </c>
      <c r="E27" s="2">
        <v>17</v>
      </c>
      <c r="F27" s="10" t="str">
        <f t="shared" si="4"/>
        <v>第５条の３（第３条第１項第３号）</v>
      </c>
      <c r="G27" s="11">
        <v>3</v>
      </c>
      <c r="H27" s="2">
        <v>39</v>
      </c>
      <c r="I27" s="10" t="str">
        <f t="shared" si="0"/>
        <v>(16)　イ</v>
      </c>
      <c r="J27" s="11">
        <v>0</v>
      </c>
      <c r="K27" s="2">
        <v>0</v>
      </c>
      <c r="L27" s="11">
        <v>0</v>
      </c>
      <c r="M27" s="13">
        <v>44540</v>
      </c>
      <c r="N27" s="10">
        <f t="shared" si="1"/>
        <v>0</v>
      </c>
      <c r="O27" s="11">
        <v>2</v>
      </c>
      <c r="P27" s="1" t="s">
        <v>562</v>
      </c>
      <c r="Q27" s="2">
        <v>1</v>
      </c>
      <c r="R27" s="11">
        <v>0</v>
      </c>
      <c r="S27" s="11">
        <v>0</v>
      </c>
      <c r="T27" s="11">
        <v>0</v>
      </c>
      <c r="W27" s="49" t="s">
        <v>119</v>
      </c>
      <c r="X27" s="50"/>
      <c r="Y27" s="64">
        <f t="shared" ref="Y27:BJ27" si="24">COUNTIFS($H$4:$H$686,Y$2,$N$4:$N$686,0,$E$4:$E$686,10,$Q$4:$Q$686,"&gt;=1",$Q$4:$Q$686,"&lt;=3")</f>
        <v>0</v>
      </c>
      <c r="Z27" s="64">
        <f t="shared" si="24"/>
        <v>0</v>
      </c>
      <c r="AA27" s="64">
        <f t="shared" si="24"/>
        <v>0</v>
      </c>
      <c r="AB27" s="64">
        <f t="shared" si="24"/>
        <v>0</v>
      </c>
      <c r="AC27" s="64">
        <f t="shared" si="24"/>
        <v>0</v>
      </c>
      <c r="AD27" s="64">
        <f t="shared" si="24"/>
        <v>0</v>
      </c>
      <c r="AE27" s="64">
        <f t="shared" si="24"/>
        <v>0</v>
      </c>
      <c r="AF27" s="64">
        <f t="shared" si="24"/>
        <v>0</v>
      </c>
      <c r="AG27" s="64">
        <f t="shared" si="24"/>
        <v>0</v>
      </c>
      <c r="AH27" s="64">
        <f t="shared" si="24"/>
        <v>0</v>
      </c>
      <c r="AI27" s="64">
        <f t="shared" si="24"/>
        <v>0</v>
      </c>
      <c r="AJ27" s="64">
        <f t="shared" si="24"/>
        <v>0</v>
      </c>
      <c r="AK27" s="64">
        <f t="shared" si="24"/>
        <v>0</v>
      </c>
      <c r="AL27" s="64">
        <f t="shared" si="24"/>
        <v>0</v>
      </c>
      <c r="AM27" s="64">
        <f t="shared" si="24"/>
        <v>0</v>
      </c>
      <c r="AN27" s="64">
        <f t="shared" si="24"/>
        <v>0</v>
      </c>
      <c r="AO27" s="64">
        <f t="shared" si="24"/>
        <v>0</v>
      </c>
      <c r="AP27" s="64">
        <f t="shared" si="24"/>
        <v>0</v>
      </c>
      <c r="AQ27" s="64">
        <f t="shared" si="24"/>
        <v>0</v>
      </c>
      <c r="AR27" s="64">
        <f t="shared" si="24"/>
        <v>0</v>
      </c>
      <c r="AS27" s="64">
        <f t="shared" si="24"/>
        <v>0</v>
      </c>
      <c r="AT27" s="64">
        <f t="shared" si="24"/>
        <v>0</v>
      </c>
      <c r="AU27" s="64">
        <f t="shared" si="24"/>
        <v>0</v>
      </c>
      <c r="AV27" s="64">
        <f t="shared" si="24"/>
        <v>0</v>
      </c>
      <c r="AW27" s="64">
        <f t="shared" si="24"/>
        <v>0</v>
      </c>
      <c r="AX27" s="64">
        <f t="shared" si="24"/>
        <v>0</v>
      </c>
      <c r="AY27" s="64">
        <f t="shared" si="24"/>
        <v>0</v>
      </c>
      <c r="AZ27" s="64">
        <f t="shared" si="24"/>
        <v>0</v>
      </c>
      <c r="BA27" s="64">
        <f t="shared" si="24"/>
        <v>0</v>
      </c>
      <c r="BB27" s="64">
        <f t="shared" si="24"/>
        <v>0</v>
      </c>
      <c r="BC27" s="64">
        <f t="shared" si="24"/>
        <v>0</v>
      </c>
      <c r="BD27" s="64">
        <f t="shared" si="24"/>
        <v>0</v>
      </c>
      <c r="BE27" s="64">
        <f t="shared" si="24"/>
        <v>0</v>
      </c>
      <c r="BF27" s="64">
        <f t="shared" si="24"/>
        <v>0</v>
      </c>
      <c r="BG27" s="64">
        <f t="shared" si="24"/>
        <v>0</v>
      </c>
      <c r="BH27" s="64">
        <f t="shared" si="24"/>
        <v>0</v>
      </c>
      <c r="BI27" s="64">
        <f t="shared" si="24"/>
        <v>0</v>
      </c>
      <c r="BJ27" s="64">
        <f t="shared" si="24"/>
        <v>0</v>
      </c>
      <c r="BK27" s="46">
        <f t="shared" si="15"/>
        <v>0</v>
      </c>
      <c r="BS27" s="31">
        <v>24</v>
      </c>
      <c r="BT27" s="32" t="s">
        <v>188</v>
      </c>
      <c r="BV27" s="41">
        <v>23</v>
      </c>
      <c r="BW27" s="33" t="s">
        <v>98</v>
      </c>
      <c r="BX27" s="33" t="s">
        <v>228</v>
      </c>
      <c r="BZ27" s="42">
        <v>36</v>
      </c>
      <c r="CA27" s="35" t="s">
        <v>221</v>
      </c>
    </row>
    <row r="28" spans="1:79" ht="14.25" customHeight="1">
      <c r="A28" s="23" t="s">
        <v>14</v>
      </c>
      <c r="B28" s="1" t="s">
        <v>75</v>
      </c>
      <c r="C28" s="1" t="s">
        <v>74</v>
      </c>
      <c r="D28" s="1" t="s">
        <v>73</v>
      </c>
      <c r="E28" s="2">
        <v>17</v>
      </c>
      <c r="F28" s="10" t="str">
        <f t="shared" si="4"/>
        <v>第５条の３（第３条第１項第３号）</v>
      </c>
      <c r="G28" s="11">
        <v>3</v>
      </c>
      <c r="H28" s="2">
        <v>39</v>
      </c>
      <c r="I28" s="10" t="str">
        <f t="shared" si="0"/>
        <v>(16)　イ</v>
      </c>
      <c r="J28" s="11">
        <v>0</v>
      </c>
      <c r="K28" s="2">
        <v>0</v>
      </c>
      <c r="L28" s="11">
        <v>0</v>
      </c>
      <c r="M28" s="13">
        <v>44546</v>
      </c>
      <c r="N28" s="10">
        <f t="shared" si="1"/>
        <v>0</v>
      </c>
      <c r="O28" s="11">
        <v>2</v>
      </c>
      <c r="P28" s="1" t="s">
        <v>562</v>
      </c>
      <c r="Q28" s="2">
        <v>1</v>
      </c>
      <c r="R28" s="11">
        <v>0</v>
      </c>
      <c r="S28" s="11">
        <v>0</v>
      </c>
      <c r="T28" s="11">
        <v>0</v>
      </c>
      <c r="W28" s="65" t="s">
        <v>863</v>
      </c>
      <c r="X28" s="44">
        <v>11</v>
      </c>
      <c r="Y28" s="66">
        <f t="shared" ref="Y28:BJ28" si="25">COUNTIFS($H$4:$H$686,Y$2,$N$4:$N$686,0,$E$4:$E$686,11)</f>
        <v>0</v>
      </c>
      <c r="Z28" s="66">
        <f t="shared" si="25"/>
        <v>0</v>
      </c>
      <c r="AA28" s="66">
        <f t="shared" si="25"/>
        <v>0</v>
      </c>
      <c r="AB28" s="66">
        <f t="shared" si="25"/>
        <v>0</v>
      </c>
      <c r="AC28" s="66">
        <f t="shared" si="25"/>
        <v>0</v>
      </c>
      <c r="AD28" s="66">
        <f t="shared" si="25"/>
        <v>0</v>
      </c>
      <c r="AE28" s="66">
        <f t="shared" si="25"/>
        <v>0</v>
      </c>
      <c r="AF28" s="66">
        <f t="shared" si="25"/>
        <v>0</v>
      </c>
      <c r="AG28" s="66">
        <f t="shared" si="25"/>
        <v>0</v>
      </c>
      <c r="AH28" s="66">
        <f t="shared" si="25"/>
        <v>0</v>
      </c>
      <c r="AI28" s="66">
        <f t="shared" si="25"/>
        <v>0</v>
      </c>
      <c r="AJ28" s="66">
        <f t="shared" si="25"/>
        <v>0</v>
      </c>
      <c r="AK28" s="66">
        <f t="shared" si="25"/>
        <v>0</v>
      </c>
      <c r="AL28" s="66">
        <f t="shared" si="25"/>
        <v>0</v>
      </c>
      <c r="AM28" s="66">
        <f t="shared" si="25"/>
        <v>0</v>
      </c>
      <c r="AN28" s="66">
        <f t="shared" si="25"/>
        <v>0</v>
      </c>
      <c r="AO28" s="66">
        <f t="shared" si="25"/>
        <v>0</v>
      </c>
      <c r="AP28" s="66">
        <f t="shared" si="25"/>
        <v>0</v>
      </c>
      <c r="AQ28" s="66">
        <f t="shared" si="25"/>
        <v>0</v>
      </c>
      <c r="AR28" s="66">
        <f t="shared" si="25"/>
        <v>0</v>
      </c>
      <c r="AS28" s="66">
        <f t="shared" si="25"/>
        <v>0</v>
      </c>
      <c r="AT28" s="66">
        <f t="shared" si="25"/>
        <v>0</v>
      </c>
      <c r="AU28" s="66">
        <f t="shared" si="25"/>
        <v>0</v>
      </c>
      <c r="AV28" s="66">
        <f t="shared" si="25"/>
        <v>0</v>
      </c>
      <c r="AW28" s="66">
        <f t="shared" si="25"/>
        <v>0</v>
      </c>
      <c r="AX28" s="66">
        <f t="shared" si="25"/>
        <v>0</v>
      </c>
      <c r="AY28" s="66">
        <f t="shared" si="25"/>
        <v>0</v>
      </c>
      <c r="AZ28" s="66">
        <f t="shared" si="25"/>
        <v>0</v>
      </c>
      <c r="BA28" s="66">
        <f t="shared" si="25"/>
        <v>0</v>
      </c>
      <c r="BB28" s="66">
        <f t="shared" si="25"/>
        <v>0</v>
      </c>
      <c r="BC28" s="66">
        <f t="shared" si="25"/>
        <v>0</v>
      </c>
      <c r="BD28" s="66">
        <f t="shared" si="25"/>
        <v>0</v>
      </c>
      <c r="BE28" s="66">
        <f t="shared" si="25"/>
        <v>0</v>
      </c>
      <c r="BF28" s="66">
        <f t="shared" si="25"/>
        <v>0</v>
      </c>
      <c r="BG28" s="66">
        <f t="shared" si="25"/>
        <v>0</v>
      </c>
      <c r="BH28" s="66">
        <f t="shared" si="25"/>
        <v>0</v>
      </c>
      <c r="BI28" s="66">
        <f t="shared" si="25"/>
        <v>0</v>
      </c>
      <c r="BJ28" s="66">
        <f t="shared" si="25"/>
        <v>0</v>
      </c>
      <c r="BK28" s="46">
        <f t="shared" si="15"/>
        <v>0</v>
      </c>
      <c r="BS28" s="31">
        <v>25</v>
      </c>
      <c r="BT28" s="32" t="s">
        <v>188</v>
      </c>
      <c r="BV28" s="41">
        <v>23</v>
      </c>
      <c r="BW28" s="33" t="s">
        <v>99</v>
      </c>
      <c r="BX28" s="33" t="s">
        <v>228</v>
      </c>
    </row>
    <row r="29" spans="1:79" ht="14.25" customHeight="1">
      <c r="A29" s="23" t="s">
        <v>14</v>
      </c>
      <c r="B29" s="1" t="s">
        <v>75</v>
      </c>
      <c r="C29" s="1" t="s">
        <v>74</v>
      </c>
      <c r="D29" s="1" t="s">
        <v>73</v>
      </c>
      <c r="E29" s="2">
        <v>17</v>
      </c>
      <c r="F29" s="10" t="str">
        <f t="shared" si="4"/>
        <v>第５条の３（第３条第１項第３号）</v>
      </c>
      <c r="G29" s="11">
        <v>3</v>
      </c>
      <c r="H29" s="2">
        <v>39</v>
      </c>
      <c r="I29" s="10" t="str">
        <f t="shared" si="0"/>
        <v>(16)　イ</v>
      </c>
      <c r="J29" s="11">
        <v>0</v>
      </c>
      <c r="K29" s="2">
        <v>0</v>
      </c>
      <c r="L29" s="11">
        <v>0</v>
      </c>
      <c r="M29" s="13">
        <v>44616</v>
      </c>
      <c r="N29" s="10">
        <f t="shared" si="1"/>
        <v>0</v>
      </c>
      <c r="O29" s="11">
        <v>2</v>
      </c>
      <c r="P29" s="1" t="s">
        <v>562</v>
      </c>
      <c r="Q29" s="2">
        <v>1</v>
      </c>
      <c r="R29" s="11">
        <v>0</v>
      </c>
      <c r="S29" s="11">
        <v>0</v>
      </c>
      <c r="T29" s="11">
        <v>0</v>
      </c>
      <c r="W29" s="49" t="s">
        <v>119</v>
      </c>
      <c r="X29" s="50"/>
      <c r="Y29" s="64">
        <f t="shared" ref="Y29:BJ29" si="26">COUNTIFS($H$4:$H$686,Y$2,$N$4:$N$686,0,$E$4:$E$686,11,$Q$4:$Q$686,"&gt;=1",$Q$4:$Q$686,"&lt;=3")</f>
        <v>0</v>
      </c>
      <c r="Z29" s="64">
        <f t="shared" si="26"/>
        <v>0</v>
      </c>
      <c r="AA29" s="64">
        <f t="shared" si="26"/>
        <v>0</v>
      </c>
      <c r="AB29" s="64">
        <f t="shared" si="26"/>
        <v>0</v>
      </c>
      <c r="AC29" s="64">
        <f t="shared" si="26"/>
        <v>0</v>
      </c>
      <c r="AD29" s="64">
        <f t="shared" si="26"/>
        <v>0</v>
      </c>
      <c r="AE29" s="64">
        <f t="shared" si="26"/>
        <v>0</v>
      </c>
      <c r="AF29" s="64">
        <f t="shared" si="26"/>
        <v>0</v>
      </c>
      <c r="AG29" s="64">
        <f t="shared" si="26"/>
        <v>0</v>
      </c>
      <c r="AH29" s="64">
        <f t="shared" si="26"/>
        <v>0</v>
      </c>
      <c r="AI29" s="64">
        <f t="shared" si="26"/>
        <v>0</v>
      </c>
      <c r="AJ29" s="64">
        <f t="shared" si="26"/>
        <v>0</v>
      </c>
      <c r="AK29" s="64">
        <f t="shared" si="26"/>
        <v>0</v>
      </c>
      <c r="AL29" s="64">
        <f t="shared" si="26"/>
        <v>0</v>
      </c>
      <c r="AM29" s="64">
        <f t="shared" si="26"/>
        <v>0</v>
      </c>
      <c r="AN29" s="64">
        <f t="shared" si="26"/>
        <v>0</v>
      </c>
      <c r="AO29" s="64">
        <f t="shared" si="26"/>
        <v>0</v>
      </c>
      <c r="AP29" s="64">
        <f t="shared" si="26"/>
        <v>0</v>
      </c>
      <c r="AQ29" s="64">
        <f t="shared" si="26"/>
        <v>0</v>
      </c>
      <c r="AR29" s="64">
        <f t="shared" si="26"/>
        <v>0</v>
      </c>
      <c r="AS29" s="64">
        <f t="shared" si="26"/>
        <v>0</v>
      </c>
      <c r="AT29" s="64">
        <f t="shared" si="26"/>
        <v>0</v>
      </c>
      <c r="AU29" s="64">
        <f t="shared" si="26"/>
        <v>0</v>
      </c>
      <c r="AV29" s="64">
        <f t="shared" si="26"/>
        <v>0</v>
      </c>
      <c r="AW29" s="64">
        <f t="shared" si="26"/>
        <v>0</v>
      </c>
      <c r="AX29" s="64">
        <f t="shared" si="26"/>
        <v>0</v>
      </c>
      <c r="AY29" s="64">
        <f t="shared" si="26"/>
        <v>0</v>
      </c>
      <c r="AZ29" s="64">
        <f t="shared" si="26"/>
        <v>0</v>
      </c>
      <c r="BA29" s="64">
        <f t="shared" si="26"/>
        <v>0</v>
      </c>
      <c r="BB29" s="64">
        <f t="shared" si="26"/>
        <v>0</v>
      </c>
      <c r="BC29" s="64">
        <f t="shared" si="26"/>
        <v>0</v>
      </c>
      <c r="BD29" s="64">
        <f t="shared" si="26"/>
        <v>0</v>
      </c>
      <c r="BE29" s="64">
        <f t="shared" si="26"/>
        <v>0</v>
      </c>
      <c r="BF29" s="64">
        <f t="shared" si="26"/>
        <v>0</v>
      </c>
      <c r="BG29" s="64">
        <f t="shared" si="26"/>
        <v>0</v>
      </c>
      <c r="BH29" s="64">
        <f t="shared" si="26"/>
        <v>0</v>
      </c>
      <c r="BI29" s="64">
        <f t="shared" si="26"/>
        <v>0</v>
      </c>
      <c r="BJ29" s="64">
        <f t="shared" si="26"/>
        <v>0</v>
      </c>
      <c r="BK29" s="46">
        <f t="shared" si="15"/>
        <v>0</v>
      </c>
      <c r="BS29" s="31">
        <v>26</v>
      </c>
      <c r="BT29" s="32" t="s">
        <v>188</v>
      </c>
      <c r="BV29" s="41">
        <v>23</v>
      </c>
      <c r="BW29" s="33" t="s">
        <v>100</v>
      </c>
      <c r="BX29" s="33" t="s">
        <v>228</v>
      </c>
    </row>
    <row r="30" spans="1:79" ht="14.25" customHeight="1">
      <c r="A30" s="23" t="s">
        <v>14</v>
      </c>
      <c r="B30" s="1" t="s">
        <v>75</v>
      </c>
      <c r="C30" s="1" t="s">
        <v>608</v>
      </c>
      <c r="D30" s="1" t="s">
        <v>609</v>
      </c>
      <c r="E30" s="2">
        <v>30</v>
      </c>
      <c r="F30" s="10" t="str">
        <f t="shared" si="4"/>
        <v>第17条の４第１項</v>
      </c>
      <c r="G30" s="11">
        <v>2</v>
      </c>
      <c r="H30" s="2">
        <v>31</v>
      </c>
      <c r="I30" s="10" t="str">
        <f t="shared" si="0"/>
        <v>(12)　イ</v>
      </c>
      <c r="J30" s="11">
        <v>0</v>
      </c>
      <c r="K30" s="2">
        <v>22</v>
      </c>
      <c r="L30" s="11">
        <v>0</v>
      </c>
      <c r="M30" s="13">
        <v>44583</v>
      </c>
      <c r="N30" s="10">
        <f t="shared" si="1"/>
        <v>0</v>
      </c>
      <c r="O30" s="11">
        <v>1</v>
      </c>
      <c r="P30" s="1" t="s">
        <v>610</v>
      </c>
      <c r="Q30" s="2">
        <v>4</v>
      </c>
      <c r="R30" s="11">
        <v>0</v>
      </c>
      <c r="S30" s="11">
        <v>0</v>
      </c>
      <c r="T30" s="11">
        <v>0</v>
      </c>
      <c r="W30" s="65" t="s">
        <v>864</v>
      </c>
      <c r="X30" s="44">
        <v>12</v>
      </c>
      <c r="Y30" s="66">
        <f t="shared" ref="Y30:BJ30" si="27">COUNTIFS($H$4:$H$686,Y$2,$N$4:$N$686,0,$E$4:$E$686,12)</f>
        <v>0</v>
      </c>
      <c r="Z30" s="66">
        <f t="shared" si="27"/>
        <v>0</v>
      </c>
      <c r="AA30" s="66">
        <f t="shared" si="27"/>
        <v>0</v>
      </c>
      <c r="AB30" s="66">
        <f t="shared" si="27"/>
        <v>0</v>
      </c>
      <c r="AC30" s="66">
        <f t="shared" si="27"/>
        <v>0</v>
      </c>
      <c r="AD30" s="66">
        <f t="shared" si="27"/>
        <v>0</v>
      </c>
      <c r="AE30" s="66">
        <f t="shared" si="27"/>
        <v>0</v>
      </c>
      <c r="AF30" s="66">
        <f t="shared" si="27"/>
        <v>0</v>
      </c>
      <c r="AG30" s="66">
        <f t="shared" si="27"/>
        <v>0</v>
      </c>
      <c r="AH30" s="66">
        <f t="shared" si="27"/>
        <v>0</v>
      </c>
      <c r="AI30" s="66">
        <f t="shared" si="27"/>
        <v>0</v>
      </c>
      <c r="AJ30" s="66">
        <f t="shared" si="27"/>
        <v>0</v>
      </c>
      <c r="AK30" s="66">
        <f t="shared" si="27"/>
        <v>0</v>
      </c>
      <c r="AL30" s="66">
        <f t="shared" si="27"/>
        <v>0</v>
      </c>
      <c r="AM30" s="66">
        <f t="shared" si="27"/>
        <v>0</v>
      </c>
      <c r="AN30" s="66">
        <f t="shared" si="27"/>
        <v>0</v>
      </c>
      <c r="AO30" s="66">
        <f t="shared" si="27"/>
        <v>0</v>
      </c>
      <c r="AP30" s="66">
        <f t="shared" si="27"/>
        <v>0</v>
      </c>
      <c r="AQ30" s="66">
        <f t="shared" si="27"/>
        <v>0</v>
      </c>
      <c r="AR30" s="66">
        <f t="shared" si="27"/>
        <v>0</v>
      </c>
      <c r="AS30" s="66">
        <f t="shared" si="27"/>
        <v>0</v>
      </c>
      <c r="AT30" s="66">
        <f t="shared" si="27"/>
        <v>1</v>
      </c>
      <c r="AU30" s="66">
        <f t="shared" si="27"/>
        <v>0</v>
      </c>
      <c r="AV30" s="66">
        <f t="shared" si="27"/>
        <v>0</v>
      </c>
      <c r="AW30" s="66">
        <f t="shared" si="27"/>
        <v>0</v>
      </c>
      <c r="AX30" s="66">
        <f t="shared" si="27"/>
        <v>0</v>
      </c>
      <c r="AY30" s="66">
        <f t="shared" si="27"/>
        <v>0</v>
      </c>
      <c r="AZ30" s="66">
        <f t="shared" si="27"/>
        <v>0</v>
      </c>
      <c r="BA30" s="66">
        <f t="shared" si="27"/>
        <v>0</v>
      </c>
      <c r="BB30" s="66">
        <f t="shared" si="27"/>
        <v>0</v>
      </c>
      <c r="BC30" s="66">
        <f t="shared" si="27"/>
        <v>0</v>
      </c>
      <c r="BD30" s="66">
        <f t="shared" si="27"/>
        <v>0</v>
      </c>
      <c r="BE30" s="66">
        <f t="shared" si="27"/>
        <v>0</v>
      </c>
      <c r="BF30" s="66">
        <f t="shared" si="27"/>
        <v>0</v>
      </c>
      <c r="BG30" s="66">
        <f t="shared" si="27"/>
        <v>0</v>
      </c>
      <c r="BH30" s="66">
        <f t="shared" si="27"/>
        <v>0</v>
      </c>
      <c r="BI30" s="66">
        <f t="shared" si="27"/>
        <v>0</v>
      </c>
      <c r="BJ30" s="66">
        <f t="shared" si="27"/>
        <v>0</v>
      </c>
      <c r="BK30" s="46">
        <f t="shared" si="15"/>
        <v>1</v>
      </c>
      <c r="BS30" s="31">
        <v>27</v>
      </c>
      <c r="BT30" s="32" t="s">
        <v>188</v>
      </c>
      <c r="BV30" s="41">
        <v>52</v>
      </c>
      <c r="BW30" s="33" t="s">
        <v>101</v>
      </c>
      <c r="BX30" s="33" t="s">
        <v>228</v>
      </c>
    </row>
    <row r="31" spans="1:79" ht="14.25" customHeight="1">
      <c r="A31" s="23" t="s">
        <v>14</v>
      </c>
      <c r="B31" s="1" t="s">
        <v>75</v>
      </c>
      <c r="C31" s="1" t="s">
        <v>608</v>
      </c>
      <c r="D31" s="1" t="s">
        <v>609</v>
      </c>
      <c r="E31" s="2">
        <v>30</v>
      </c>
      <c r="F31" s="10" t="str">
        <f t="shared" si="4"/>
        <v>第17条の４第１項</v>
      </c>
      <c r="G31" s="11">
        <v>2</v>
      </c>
      <c r="H31" s="2">
        <v>31</v>
      </c>
      <c r="I31" s="10" t="str">
        <f t="shared" si="0"/>
        <v>(12)　イ</v>
      </c>
      <c r="J31" s="11">
        <v>0</v>
      </c>
      <c r="K31" s="2">
        <v>12</v>
      </c>
      <c r="L31" s="11">
        <v>0</v>
      </c>
      <c r="M31" s="13">
        <v>44583</v>
      </c>
      <c r="N31" s="10">
        <f t="shared" si="1"/>
        <v>0</v>
      </c>
      <c r="O31" s="11">
        <v>1</v>
      </c>
      <c r="P31" s="1" t="s">
        <v>610</v>
      </c>
      <c r="Q31" s="2">
        <v>4</v>
      </c>
      <c r="R31" s="11">
        <v>0</v>
      </c>
      <c r="S31" s="11">
        <v>0</v>
      </c>
      <c r="T31" s="11">
        <v>0</v>
      </c>
      <c r="W31" s="49" t="s">
        <v>119</v>
      </c>
      <c r="X31" s="50"/>
      <c r="Y31" s="64">
        <f t="shared" ref="Y31:BJ31" si="28">COUNTIFS($H$4:$H$686,Y$2,$N$4:$N$686,0,$E$4:$E$686,12,$Q$4:$Q$686,"&gt;=1",$Q$4:$Q$686,"&lt;=3")</f>
        <v>0</v>
      </c>
      <c r="Z31" s="64">
        <f t="shared" si="28"/>
        <v>0</v>
      </c>
      <c r="AA31" s="64">
        <f t="shared" si="28"/>
        <v>0</v>
      </c>
      <c r="AB31" s="64">
        <f t="shared" si="28"/>
        <v>0</v>
      </c>
      <c r="AC31" s="64">
        <f t="shared" si="28"/>
        <v>0</v>
      </c>
      <c r="AD31" s="64">
        <f t="shared" si="28"/>
        <v>0</v>
      </c>
      <c r="AE31" s="64">
        <f t="shared" si="28"/>
        <v>0</v>
      </c>
      <c r="AF31" s="64">
        <f t="shared" si="28"/>
        <v>0</v>
      </c>
      <c r="AG31" s="64">
        <f t="shared" si="28"/>
        <v>0</v>
      </c>
      <c r="AH31" s="64">
        <f t="shared" si="28"/>
        <v>0</v>
      </c>
      <c r="AI31" s="64">
        <f t="shared" si="28"/>
        <v>0</v>
      </c>
      <c r="AJ31" s="64">
        <f t="shared" si="28"/>
        <v>0</v>
      </c>
      <c r="AK31" s="64">
        <f t="shared" si="28"/>
        <v>0</v>
      </c>
      <c r="AL31" s="64">
        <f t="shared" si="28"/>
        <v>0</v>
      </c>
      <c r="AM31" s="64">
        <f t="shared" si="28"/>
        <v>0</v>
      </c>
      <c r="AN31" s="64">
        <f t="shared" si="28"/>
        <v>0</v>
      </c>
      <c r="AO31" s="64">
        <f t="shared" si="28"/>
        <v>0</v>
      </c>
      <c r="AP31" s="64">
        <f t="shared" si="28"/>
        <v>0</v>
      </c>
      <c r="AQ31" s="64">
        <f t="shared" si="28"/>
        <v>0</v>
      </c>
      <c r="AR31" s="64">
        <f t="shared" si="28"/>
        <v>0</v>
      </c>
      <c r="AS31" s="64">
        <f t="shared" si="28"/>
        <v>0</v>
      </c>
      <c r="AT31" s="64">
        <f t="shared" si="28"/>
        <v>1</v>
      </c>
      <c r="AU31" s="64">
        <f t="shared" si="28"/>
        <v>0</v>
      </c>
      <c r="AV31" s="64">
        <f t="shared" si="28"/>
        <v>0</v>
      </c>
      <c r="AW31" s="64">
        <f t="shared" si="28"/>
        <v>0</v>
      </c>
      <c r="AX31" s="64">
        <f t="shared" si="28"/>
        <v>0</v>
      </c>
      <c r="AY31" s="64">
        <f t="shared" si="28"/>
        <v>0</v>
      </c>
      <c r="AZ31" s="64">
        <f t="shared" si="28"/>
        <v>0</v>
      </c>
      <c r="BA31" s="64">
        <f t="shared" si="28"/>
        <v>0</v>
      </c>
      <c r="BB31" s="64">
        <f t="shared" si="28"/>
        <v>0</v>
      </c>
      <c r="BC31" s="64">
        <f t="shared" si="28"/>
        <v>0</v>
      </c>
      <c r="BD31" s="64">
        <f t="shared" si="28"/>
        <v>0</v>
      </c>
      <c r="BE31" s="64">
        <f t="shared" si="28"/>
        <v>0</v>
      </c>
      <c r="BF31" s="64">
        <f t="shared" si="28"/>
        <v>0</v>
      </c>
      <c r="BG31" s="64">
        <f t="shared" si="28"/>
        <v>0</v>
      </c>
      <c r="BH31" s="64">
        <f t="shared" si="28"/>
        <v>0</v>
      </c>
      <c r="BI31" s="64">
        <f t="shared" si="28"/>
        <v>0</v>
      </c>
      <c r="BJ31" s="64">
        <f t="shared" si="28"/>
        <v>0</v>
      </c>
      <c r="BK31" s="46">
        <f t="shared" si="15"/>
        <v>1</v>
      </c>
      <c r="BS31" s="31">
        <v>28</v>
      </c>
      <c r="BT31" s="32" t="s">
        <v>189</v>
      </c>
      <c r="BV31" s="41">
        <v>24</v>
      </c>
      <c r="BW31" s="33" t="s">
        <v>234</v>
      </c>
      <c r="BX31" s="33" t="s">
        <v>227</v>
      </c>
    </row>
    <row r="32" spans="1:79" ht="14.25" customHeight="1">
      <c r="A32" s="23" t="s">
        <v>14</v>
      </c>
      <c r="B32" s="1" t="s">
        <v>75</v>
      </c>
      <c r="C32" s="1" t="s">
        <v>249</v>
      </c>
      <c r="D32" s="1" t="s">
        <v>250</v>
      </c>
      <c r="E32" s="2">
        <v>17</v>
      </c>
      <c r="F32" s="10" t="str">
        <f t="shared" si="4"/>
        <v>第５条の３（第３条第１項第３号）</v>
      </c>
      <c r="G32" s="11">
        <v>3</v>
      </c>
      <c r="H32" s="2">
        <v>17</v>
      </c>
      <c r="I32" s="10" t="str">
        <f t="shared" si="0"/>
        <v xml:space="preserve">(4) </v>
      </c>
      <c r="J32" s="11" t="s">
        <v>14</v>
      </c>
      <c r="K32" s="2" t="s">
        <v>14</v>
      </c>
      <c r="L32" s="11">
        <v>0</v>
      </c>
      <c r="M32" s="13">
        <v>44540</v>
      </c>
      <c r="N32" s="10">
        <f t="shared" si="1"/>
        <v>0</v>
      </c>
      <c r="O32" s="11">
        <v>1</v>
      </c>
      <c r="P32" s="1" t="s">
        <v>607</v>
      </c>
      <c r="Q32" s="2">
        <v>1</v>
      </c>
      <c r="R32" s="11" t="s">
        <v>14</v>
      </c>
      <c r="S32" s="11" t="s">
        <v>14</v>
      </c>
      <c r="T32" s="11" t="s">
        <v>14</v>
      </c>
      <c r="W32" s="65" t="s">
        <v>865</v>
      </c>
      <c r="X32" s="44">
        <v>13</v>
      </c>
      <c r="Y32" s="66">
        <f t="shared" ref="Y32:BJ32" si="29">COUNTIFS($H$4:$H$686,Y$2,$N$4:$N$686,0,$E$4:$E$686,13)</f>
        <v>0</v>
      </c>
      <c r="Z32" s="66">
        <f t="shared" si="29"/>
        <v>0</v>
      </c>
      <c r="AA32" s="66">
        <f t="shared" si="29"/>
        <v>0</v>
      </c>
      <c r="AB32" s="66">
        <f t="shared" si="29"/>
        <v>0</v>
      </c>
      <c r="AC32" s="66">
        <f t="shared" si="29"/>
        <v>0</v>
      </c>
      <c r="AD32" s="66">
        <f t="shared" si="29"/>
        <v>0</v>
      </c>
      <c r="AE32" s="66">
        <f t="shared" si="29"/>
        <v>0</v>
      </c>
      <c r="AF32" s="66">
        <f t="shared" si="29"/>
        <v>1</v>
      </c>
      <c r="AG32" s="66">
        <f t="shared" si="29"/>
        <v>0</v>
      </c>
      <c r="AH32" s="66">
        <f t="shared" si="29"/>
        <v>0</v>
      </c>
      <c r="AI32" s="66">
        <f t="shared" si="29"/>
        <v>0</v>
      </c>
      <c r="AJ32" s="66">
        <f t="shared" si="29"/>
        <v>0</v>
      </c>
      <c r="AK32" s="66">
        <f t="shared" si="29"/>
        <v>0</v>
      </c>
      <c r="AL32" s="66">
        <f t="shared" si="29"/>
        <v>0</v>
      </c>
      <c r="AM32" s="66">
        <f t="shared" si="29"/>
        <v>0</v>
      </c>
      <c r="AN32" s="66">
        <f t="shared" si="29"/>
        <v>0</v>
      </c>
      <c r="AO32" s="66">
        <f t="shared" si="29"/>
        <v>0</v>
      </c>
      <c r="AP32" s="66">
        <f t="shared" si="29"/>
        <v>0</v>
      </c>
      <c r="AQ32" s="66">
        <f t="shared" si="29"/>
        <v>0</v>
      </c>
      <c r="AR32" s="66">
        <f t="shared" si="29"/>
        <v>0</v>
      </c>
      <c r="AS32" s="66">
        <f t="shared" si="29"/>
        <v>0</v>
      </c>
      <c r="AT32" s="66">
        <f t="shared" si="29"/>
        <v>0</v>
      </c>
      <c r="AU32" s="66">
        <f t="shared" si="29"/>
        <v>0</v>
      </c>
      <c r="AV32" s="66">
        <f t="shared" si="29"/>
        <v>0</v>
      </c>
      <c r="AW32" s="66">
        <f t="shared" si="29"/>
        <v>0</v>
      </c>
      <c r="AX32" s="66">
        <f t="shared" si="29"/>
        <v>0</v>
      </c>
      <c r="AY32" s="66">
        <f t="shared" si="29"/>
        <v>0</v>
      </c>
      <c r="AZ32" s="66">
        <f t="shared" si="29"/>
        <v>0</v>
      </c>
      <c r="BA32" s="66">
        <f t="shared" si="29"/>
        <v>0</v>
      </c>
      <c r="BB32" s="66">
        <f t="shared" si="29"/>
        <v>0</v>
      </c>
      <c r="BC32" s="66">
        <f t="shared" si="29"/>
        <v>0</v>
      </c>
      <c r="BD32" s="66">
        <f t="shared" si="29"/>
        <v>0</v>
      </c>
      <c r="BE32" s="66">
        <f t="shared" si="29"/>
        <v>0</v>
      </c>
      <c r="BF32" s="66">
        <f t="shared" si="29"/>
        <v>0</v>
      </c>
      <c r="BG32" s="66">
        <f t="shared" si="29"/>
        <v>0</v>
      </c>
      <c r="BH32" s="66">
        <f t="shared" si="29"/>
        <v>0</v>
      </c>
      <c r="BI32" s="66">
        <f t="shared" si="29"/>
        <v>0</v>
      </c>
      <c r="BJ32" s="66">
        <f t="shared" si="29"/>
        <v>0</v>
      </c>
      <c r="BK32" s="46">
        <f t="shared" si="15"/>
        <v>1</v>
      </c>
      <c r="BS32" s="31">
        <v>29</v>
      </c>
      <c r="BT32" s="32" t="s">
        <v>190</v>
      </c>
      <c r="BV32" s="41">
        <v>25</v>
      </c>
      <c r="BW32" s="33" t="s">
        <v>235</v>
      </c>
      <c r="BX32" s="33" t="s">
        <v>227</v>
      </c>
    </row>
    <row r="33" spans="1:79" ht="14.25" customHeight="1">
      <c r="A33" s="23" t="s">
        <v>14</v>
      </c>
      <c r="B33" s="1" t="s">
        <v>75</v>
      </c>
      <c r="C33" s="1" t="s">
        <v>249</v>
      </c>
      <c r="D33" s="1" t="s">
        <v>250</v>
      </c>
      <c r="E33" s="2">
        <v>30</v>
      </c>
      <c r="F33" s="10" t="str">
        <f t="shared" si="4"/>
        <v>第17条の４第１項</v>
      </c>
      <c r="G33" s="11">
        <v>2</v>
      </c>
      <c r="H33" s="2">
        <v>31</v>
      </c>
      <c r="I33" s="10" t="str">
        <f t="shared" si="0"/>
        <v>(12)　イ</v>
      </c>
      <c r="J33" s="11" t="s">
        <v>14</v>
      </c>
      <c r="K33" s="2">
        <v>12</v>
      </c>
      <c r="L33" s="11">
        <v>0</v>
      </c>
      <c r="M33" s="13">
        <v>44638</v>
      </c>
      <c r="N33" s="10">
        <f t="shared" si="1"/>
        <v>0</v>
      </c>
      <c r="O33" s="11">
        <v>1</v>
      </c>
      <c r="P33" s="1" t="s">
        <v>611</v>
      </c>
      <c r="Q33" s="2">
        <v>1</v>
      </c>
      <c r="R33" s="11" t="s">
        <v>14</v>
      </c>
      <c r="S33" s="11" t="s">
        <v>14</v>
      </c>
      <c r="T33" s="11" t="s">
        <v>14</v>
      </c>
      <c r="W33" s="49" t="s">
        <v>119</v>
      </c>
      <c r="X33" s="50"/>
      <c r="Y33" s="64">
        <f t="shared" ref="Y33:BJ33" si="30">COUNTIFS($H$4:$H$686,Y$2,$N$4:$N$686,0,$E$4:$E$686,13,$Q$4:$Q$686,"&gt;=1",$Q$4:$Q$686,"&lt;=3")</f>
        <v>0</v>
      </c>
      <c r="Z33" s="64">
        <f t="shared" si="30"/>
        <v>0</v>
      </c>
      <c r="AA33" s="64">
        <f t="shared" si="30"/>
        <v>0</v>
      </c>
      <c r="AB33" s="64">
        <f t="shared" si="30"/>
        <v>0</v>
      </c>
      <c r="AC33" s="64">
        <f t="shared" si="30"/>
        <v>0</v>
      </c>
      <c r="AD33" s="64">
        <f t="shared" si="30"/>
        <v>0</v>
      </c>
      <c r="AE33" s="64">
        <f t="shared" si="30"/>
        <v>0</v>
      </c>
      <c r="AF33" s="64">
        <f t="shared" si="30"/>
        <v>1</v>
      </c>
      <c r="AG33" s="64">
        <f t="shared" si="30"/>
        <v>0</v>
      </c>
      <c r="AH33" s="64">
        <f t="shared" si="30"/>
        <v>0</v>
      </c>
      <c r="AI33" s="64">
        <f t="shared" si="30"/>
        <v>0</v>
      </c>
      <c r="AJ33" s="64">
        <f t="shared" si="30"/>
        <v>0</v>
      </c>
      <c r="AK33" s="64">
        <f t="shared" si="30"/>
        <v>0</v>
      </c>
      <c r="AL33" s="64">
        <f t="shared" si="30"/>
        <v>0</v>
      </c>
      <c r="AM33" s="64">
        <f t="shared" si="30"/>
        <v>0</v>
      </c>
      <c r="AN33" s="64">
        <f t="shared" si="30"/>
        <v>0</v>
      </c>
      <c r="AO33" s="64">
        <f t="shared" si="30"/>
        <v>0</v>
      </c>
      <c r="AP33" s="64">
        <f t="shared" si="30"/>
        <v>0</v>
      </c>
      <c r="AQ33" s="64">
        <f t="shared" si="30"/>
        <v>0</v>
      </c>
      <c r="AR33" s="64">
        <f t="shared" si="30"/>
        <v>0</v>
      </c>
      <c r="AS33" s="64">
        <f t="shared" si="30"/>
        <v>0</v>
      </c>
      <c r="AT33" s="64">
        <f t="shared" si="30"/>
        <v>0</v>
      </c>
      <c r="AU33" s="64">
        <f t="shared" si="30"/>
        <v>0</v>
      </c>
      <c r="AV33" s="64">
        <f t="shared" si="30"/>
        <v>0</v>
      </c>
      <c r="AW33" s="64">
        <f t="shared" si="30"/>
        <v>0</v>
      </c>
      <c r="AX33" s="64">
        <f t="shared" si="30"/>
        <v>0</v>
      </c>
      <c r="AY33" s="64">
        <f t="shared" si="30"/>
        <v>0</v>
      </c>
      <c r="AZ33" s="64">
        <f t="shared" si="30"/>
        <v>0</v>
      </c>
      <c r="BA33" s="64">
        <f t="shared" si="30"/>
        <v>0</v>
      </c>
      <c r="BB33" s="64">
        <f t="shared" si="30"/>
        <v>0</v>
      </c>
      <c r="BC33" s="64">
        <f t="shared" si="30"/>
        <v>0</v>
      </c>
      <c r="BD33" s="64">
        <f t="shared" si="30"/>
        <v>0</v>
      </c>
      <c r="BE33" s="64">
        <f t="shared" si="30"/>
        <v>0</v>
      </c>
      <c r="BF33" s="64">
        <f t="shared" si="30"/>
        <v>0</v>
      </c>
      <c r="BG33" s="64">
        <f t="shared" si="30"/>
        <v>0</v>
      </c>
      <c r="BH33" s="64">
        <f t="shared" si="30"/>
        <v>0</v>
      </c>
      <c r="BI33" s="64">
        <f t="shared" si="30"/>
        <v>0</v>
      </c>
      <c r="BJ33" s="64">
        <f t="shared" si="30"/>
        <v>0</v>
      </c>
      <c r="BK33" s="46">
        <f t="shared" si="15"/>
        <v>1</v>
      </c>
      <c r="BS33" s="31">
        <v>30</v>
      </c>
      <c r="BT33" s="32" t="s">
        <v>191</v>
      </c>
      <c r="BV33" s="41">
        <v>26</v>
      </c>
      <c r="BW33" s="33" t="s">
        <v>102</v>
      </c>
      <c r="BX33" s="33" t="s">
        <v>228</v>
      </c>
    </row>
    <row r="34" spans="1:79" ht="14.25" customHeight="1">
      <c r="A34" s="23" t="s">
        <v>14</v>
      </c>
      <c r="B34" s="1" t="s">
        <v>75</v>
      </c>
      <c r="C34" s="1" t="s">
        <v>249</v>
      </c>
      <c r="D34" s="1" t="s">
        <v>250</v>
      </c>
      <c r="E34" s="2">
        <v>30</v>
      </c>
      <c r="F34" s="10" t="str">
        <f t="shared" si="4"/>
        <v>第17条の４第１項</v>
      </c>
      <c r="G34" s="11">
        <v>2</v>
      </c>
      <c r="H34" s="2">
        <v>31</v>
      </c>
      <c r="I34" s="10" t="str">
        <f t="shared" si="0"/>
        <v>(12)　イ</v>
      </c>
      <c r="J34" s="11" t="s">
        <v>14</v>
      </c>
      <c r="K34" s="2">
        <v>22</v>
      </c>
      <c r="L34" s="11">
        <v>0</v>
      </c>
      <c r="M34" s="13">
        <v>44638</v>
      </c>
      <c r="N34" s="10">
        <f t="shared" si="1"/>
        <v>0</v>
      </c>
      <c r="O34" s="11">
        <v>1</v>
      </c>
      <c r="P34" s="1" t="s">
        <v>611</v>
      </c>
      <c r="Q34" s="2">
        <v>4</v>
      </c>
      <c r="R34" s="11" t="s">
        <v>14</v>
      </c>
      <c r="S34" s="11" t="s">
        <v>14</v>
      </c>
      <c r="T34" s="11" t="s">
        <v>14</v>
      </c>
      <c r="W34" s="65" t="s">
        <v>866</v>
      </c>
      <c r="X34" s="44">
        <v>14</v>
      </c>
      <c r="Y34" s="66">
        <f t="shared" ref="Y34:BJ34" si="31">COUNTIFS($H$4:$H$686,Y$2,$N$4:$N$686,0,$E$4:$E$686,14)</f>
        <v>0</v>
      </c>
      <c r="Z34" s="66">
        <f t="shared" si="31"/>
        <v>0</v>
      </c>
      <c r="AA34" s="66">
        <f t="shared" si="31"/>
        <v>0</v>
      </c>
      <c r="AB34" s="66">
        <f t="shared" si="31"/>
        <v>0</v>
      </c>
      <c r="AC34" s="66">
        <f t="shared" si="31"/>
        <v>0</v>
      </c>
      <c r="AD34" s="66">
        <f t="shared" si="31"/>
        <v>0</v>
      </c>
      <c r="AE34" s="66">
        <f t="shared" si="31"/>
        <v>0</v>
      </c>
      <c r="AF34" s="66">
        <f t="shared" si="31"/>
        <v>0</v>
      </c>
      <c r="AG34" s="66">
        <f t="shared" si="31"/>
        <v>0</v>
      </c>
      <c r="AH34" s="66">
        <f t="shared" si="31"/>
        <v>0</v>
      </c>
      <c r="AI34" s="66">
        <f t="shared" si="31"/>
        <v>0</v>
      </c>
      <c r="AJ34" s="66">
        <f t="shared" si="31"/>
        <v>0</v>
      </c>
      <c r="AK34" s="66">
        <f t="shared" si="31"/>
        <v>0</v>
      </c>
      <c r="AL34" s="66">
        <f t="shared" si="31"/>
        <v>0</v>
      </c>
      <c r="AM34" s="66">
        <f t="shared" si="31"/>
        <v>0</v>
      </c>
      <c r="AN34" s="66">
        <f t="shared" si="31"/>
        <v>0</v>
      </c>
      <c r="AO34" s="66">
        <f t="shared" si="31"/>
        <v>0</v>
      </c>
      <c r="AP34" s="66">
        <f t="shared" si="31"/>
        <v>0</v>
      </c>
      <c r="AQ34" s="66">
        <f t="shared" si="31"/>
        <v>0</v>
      </c>
      <c r="AR34" s="66">
        <f t="shared" si="31"/>
        <v>0</v>
      </c>
      <c r="AS34" s="66">
        <f t="shared" si="31"/>
        <v>0</v>
      </c>
      <c r="AT34" s="66">
        <f t="shared" si="31"/>
        <v>0</v>
      </c>
      <c r="AU34" s="66">
        <f t="shared" si="31"/>
        <v>0</v>
      </c>
      <c r="AV34" s="66">
        <f t="shared" si="31"/>
        <v>0</v>
      </c>
      <c r="AW34" s="66">
        <f t="shared" si="31"/>
        <v>0</v>
      </c>
      <c r="AX34" s="66">
        <f t="shared" si="31"/>
        <v>0</v>
      </c>
      <c r="AY34" s="66">
        <f t="shared" si="31"/>
        <v>0</v>
      </c>
      <c r="AZ34" s="66">
        <f t="shared" si="31"/>
        <v>0</v>
      </c>
      <c r="BA34" s="66">
        <f t="shared" si="31"/>
        <v>0</v>
      </c>
      <c r="BB34" s="66">
        <f t="shared" si="31"/>
        <v>0</v>
      </c>
      <c r="BC34" s="66">
        <f t="shared" si="31"/>
        <v>0</v>
      </c>
      <c r="BD34" s="66">
        <f t="shared" si="31"/>
        <v>0</v>
      </c>
      <c r="BE34" s="66">
        <f t="shared" si="31"/>
        <v>0</v>
      </c>
      <c r="BF34" s="66">
        <f t="shared" si="31"/>
        <v>0</v>
      </c>
      <c r="BG34" s="66">
        <f t="shared" si="31"/>
        <v>0</v>
      </c>
      <c r="BH34" s="66">
        <f t="shared" si="31"/>
        <v>0</v>
      </c>
      <c r="BI34" s="66">
        <f t="shared" si="31"/>
        <v>0</v>
      </c>
      <c r="BJ34" s="66">
        <f t="shared" si="31"/>
        <v>0</v>
      </c>
      <c r="BK34" s="46">
        <f t="shared" si="15"/>
        <v>0</v>
      </c>
      <c r="BS34" s="31">
        <v>31</v>
      </c>
      <c r="BT34" s="32" t="s">
        <v>192</v>
      </c>
      <c r="BV34" s="41">
        <v>27</v>
      </c>
      <c r="BW34" s="33" t="s">
        <v>103</v>
      </c>
      <c r="BX34" s="33" t="s">
        <v>227</v>
      </c>
    </row>
    <row r="35" spans="1:79" ht="14.25" customHeight="1">
      <c r="A35" s="23" t="s">
        <v>14</v>
      </c>
      <c r="B35" s="1" t="s">
        <v>75</v>
      </c>
      <c r="C35" s="1" t="s">
        <v>249</v>
      </c>
      <c r="D35" s="1" t="s">
        <v>250</v>
      </c>
      <c r="E35" s="2">
        <v>30</v>
      </c>
      <c r="F35" s="10" t="str">
        <f t="shared" si="4"/>
        <v>第17条の４第１項</v>
      </c>
      <c r="G35" s="11">
        <v>2</v>
      </c>
      <c r="H35" s="2">
        <v>35</v>
      </c>
      <c r="I35" s="10" t="str">
        <f t="shared" si="0"/>
        <v>(14)</v>
      </c>
      <c r="J35" s="11" t="s">
        <v>14</v>
      </c>
      <c r="K35" s="2">
        <v>22</v>
      </c>
      <c r="L35" s="11">
        <v>0</v>
      </c>
      <c r="M35" s="13">
        <v>44638</v>
      </c>
      <c r="N35" s="10">
        <f t="shared" si="1"/>
        <v>0</v>
      </c>
      <c r="O35" s="11">
        <v>1</v>
      </c>
      <c r="P35" s="1" t="s">
        <v>611</v>
      </c>
      <c r="Q35" s="2">
        <v>4</v>
      </c>
      <c r="R35" s="11" t="s">
        <v>14</v>
      </c>
      <c r="S35" s="11" t="s">
        <v>14</v>
      </c>
      <c r="T35" s="11" t="s">
        <v>14</v>
      </c>
      <c r="W35" s="49" t="s">
        <v>119</v>
      </c>
      <c r="X35" s="50"/>
      <c r="Y35" s="64">
        <f t="shared" ref="Y35:BJ35" si="32">COUNTIFS($H$4:$H$686,Y$2,$N$4:$N$686,0,$E$4:$E$686,14,$Q$4:$Q$686,"&gt;=1",$Q$4:$Q$686,"&lt;=3")</f>
        <v>0</v>
      </c>
      <c r="Z35" s="64">
        <f t="shared" si="32"/>
        <v>0</v>
      </c>
      <c r="AA35" s="64">
        <f t="shared" si="32"/>
        <v>0</v>
      </c>
      <c r="AB35" s="64">
        <f t="shared" si="32"/>
        <v>0</v>
      </c>
      <c r="AC35" s="64">
        <f t="shared" si="32"/>
        <v>0</v>
      </c>
      <c r="AD35" s="64">
        <f t="shared" si="32"/>
        <v>0</v>
      </c>
      <c r="AE35" s="64">
        <f t="shared" si="32"/>
        <v>0</v>
      </c>
      <c r="AF35" s="64">
        <f t="shared" si="32"/>
        <v>0</v>
      </c>
      <c r="AG35" s="64">
        <f t="shared" si="32"/>
        <v>0</v>
      </c>
      <c r="AH35" s="64">
        <f t="shared" si="32"/>
        <v>0</v>
      </c>
      <c r="AI35" s="64">
        <f t="shared" si="32"/>
        <v>0</v>
      </c>
      <c r="AJ35" s="64">
        <f t="shared" si="32"/>
        <v>0</v>
      </c>
      <c r="AK35" s="64">
        <f t="shared" si="32"/>
        <v>0</v>
      </c>
      <c r="AL35" s="64">
        <f t="shared" si="32"/>
        <v>0</v>
      </c>
      <c r="AM35" s="64">
        <f t="shared" si="32"/>
        <v>0</v>
      </c>
      <c r="AN35" s="64">
        <f t="shared" si="32"/>
        <v>0</v>
      </c>
      <c r="AO35" s="64">
        <f t="shared" si="32"/>
        <v>0</v>
      </c>
      <c r="AP35" s="64">
        <f t="shared" si="32"/>
        <v>0</v>
      </c>
      <c r="AQ35" s="64">
        <f t="shared" si="32"/>
        <v>0</v>
      </c>
      <c r="AR35" s="64">
        <f t="shared" si="32"/>
        <v>0</v>
      </c>
      <c r="AS35" s="64">
        <f t="shared" si="32"/>
        <v>0</v>
      </c>
      <c r="AT35" s="64">
        <f t="shared" si="32"/>
        <v>0</v>
      </c>
      <c r="AU35" s="64">
        <f t="shared" si="32"/>
        <v>0</v>
      </c>
      <c r="AV35" s="64">
        <f t="shared" si="32"/>
        <v>0</v>
      </c>
      <c r="AW35" s="64">
        <f t="shared" si="32"/>
        <v>0</v>
      </c>
      <c r="AX35" s="64">
        <f t="shared" si="32"/>
        <v>0</v>
      </c>
      <c r="AY35" s="64">
        <f t="shared" si="32"/>
        <v>0</v>
      </c>
      <c r="AZ35" s="64">
        <f t="shared" si="32"/>
        <v>0</v>
      </c>
      <c r="BA35" s="64">
        <f t="shared" si="32"/>
        <v>0</v>
      </c>
      <c r="BB35" s="64">
        <f t="shared" si="32"/>
        <v>0</v>
      </c>
      <c r="BC35" s="64">
        <f t="shared" si="32"/>
        <v>0</v>
      </c>
      <c r="BD35" s="64">
        <f t="shared" si="32"/>
        <v>0</v>
      </c>
      <c r="BE35" s="64">
        <f t="shared" si="32"/>
        <v>0</v>
      </c>
      <c r="BF35" s="64">
        <f t="shared" si="32"/>
        <v>0</v>
      </c>
      <c r="BG35" s="64">
        <f t="shared" si="32"/>
        <v>0</v>
      </c>
      <c r="BH35" s="64">
        <f t="shared" si="32"/>
        <v>0</v>
      </c>
      <c r="BI35" s="64">
        <f t="shared" si="32"/>
        <v>0</v>
      </c>
      <c r="BJ35" s="64">
        <f t="shared" si="32"/>
        <v>0</v>
      </c>
      <c r="BK35" s="46">
        <f t="shared" si="15"/>
        <v>0</v>
      </c>
      <c r="BS35" s="31">
        <v>32</v>
      </c>
      <c r="BT35" s="32" t="s">
        <v>193</v>
      </c>
      <c r="BV35" s="41">
        <v>28</v>
      </c>
      <c r="BW35" s="33" t="s">
        <v>236</v>
      </c>
      <c r="BX35" s="33" t="s">
        <v>227</v>
      </c>
    </row>
    <row r="36" spans="1:79" ht="14.25" customHeight="1">
      <c r="A36" s="23" t="s">
        <v>14</v>
      </c>
      <c r="B36" s="1" t="s">
        <v>75</v>
      </c>
      <c r="C36" s="1" t="s">
        <v>499</v>
      </c>
      <c r="D36" s="1" t="s">
        <v>500</v>
      </c>
      <c r="E36" s="2">
        <v>30</v>
      </c>
      <c r="F36" s="10" t="str">
        <f t="shared" si="4"/>
        <v>第17条の４第１項</v>
      </c>
      <c r="G36" s="11">
        <v>2</v>
      </c>
      <c r="H36" s="2">
        <v>38</v>
      </c>
      <c r="I36" s="10" t="str">
        <f t="shared" si="0"/>
        <v>(15) その他</v>
      </c>
      <c r="J36" s="11">
        <v>0</v>
      </c>
      <c r="K36" s="2">
        <v>11</v>
      </c>
      <c r="L36" s="11">
        <v>0</v>
      </c>
      <c r="M36" s="13">
        <v>44620</v>
      </c>
      <c r="N36" s="10">
        <f t="shared" si="1"/>
        <v>0</v>
      </c>
      <c r="O36" s="11">
        <v>1</v>
      </c>
      <c r="P36" s="1" t="s">
        <v>613</v>
      </c>
      <c r="Q36" s="2">
        <v>1</v>
      </c>
      <c r="R36" s="11">
        <v>0</v>
      </c>
      <c r="S36" s="11">
        <v>0</v>
      </c>
      <c r="T36" s="11">
        <v>0</v>
      </c>
      <c r="W36" s="65" t="s">
        <v>867</v>
      </c>
      <c r="X36" s="44">
        <v>15</v>
      </c>
      <c r="Y36" s="66">
        <f t="shared" ref="Y36:BJ36" si="33">COUNTIFS($H$4:$H$686,Y$2,$N$4:$N$686,0,$E$4:$E$686,15)</f>
        <v>0</v>
      </c>
      <c r="Z36" s="66">
        <f t="shared" si="33"/>
        <v>0</v>
      </c>
      <c r="AA36" s="66">
        <f t="shared" si="33"/>
        <v>0</v>
      </c>
      <c r="AB36" s="66">
        <f t="shared" si="33"/>
        <v>0</v>
      </c>
      <c r="AC36" s="66">
        <f t="shared" si="33"/>
        <v>0</v>
      </c>
      <c r="AD36" s="66">
        <f t="shared" si="33"/>
        <v>0</v>
      </c>
      <c r="AE36" s="66">
        <f t="shared" si="33"/>
        <v>0</v>
      </c>
      <c r="AF36" s="66">
        <f t="shared" si="33"/>
        <v>1</v>
      </c>
      <c r="AG36" s="66">
        <f t="shared" si="33"/>
        <v>0</v>
      </c>
      <c r="AH36" s="66">
        <f t="shared" si="33"/>
        <v>0</v>
      </c>
      <c r="AI36" s="66">
        <f t="shared" si="33"/>
        <v>0</v>
      </c>
      <c r="AJ36" s="66">
        <f t="shared" si="33"/>
        <v>0</v>
      </c>
      <c r="AK36" s="66">
        <f t="shared" si="33"/>
        <v>0</v>
      </c>
      <c r="AL36" s="66">
        <f t="shared" si="33"/>
        <v>0</v>
      </c>
      <c r="AM36" s="66">
        <f t="shared" si="33"/>
        <v>0</v>
      </c>
      <c r="AN36" s="66">
        <f t="shared" si="33"/>
        <v>0</v>
      </c>
      <c r="AO36" s="66">
        <f t="shared" si="33"/>
        <v>0</v>
      </c>
      <c r="AP36" s="66">
        <f t="shared" si="33"/>
        <v>0</v>
      </c>
      <c r="AQ36" s="66">
        <f t="shared" si="33"/>
        <v>0</v>
      </c>
      <c r="AR36" s="66">
        <f t="shared" si="33"/>
        <v>0</v>
      </c>
      <c r="AS36" s="66">
        <f t="shared" si="33"/>
        <v>0</v>
      </c>
      <c r="AT36" s="66">
        <f t="shared" si="33"/>
        <v>0</v>
      </c>
      <c r="AU36" s="66">
        <f t="shared" si="33"/>
        <v>0</v>
      </c>
      <c r="AV36" s="66">
        <f t="shared" si="33"/>
        <v>0</v>
      </c>
      <c r="AW36" s="66">
        <f t="shared" si="33"/>
        <v>0</v>
      </c>
      <c r="AX36" s="66">
        <f t="shared" si="33"/>
        <v>0</v>
      </c>
      <c r="AY36" s="66">
        <f t="shared" si="33"/>
        <v>0</v>
      </c>
      <c r="AZ36" s="66">
        <f t="shared" si="33"/>
        <v>0</v>
      </c>
      <c r="BA36" s="66">
        <f t="shared" si="33"/>
        <v>0</v>
      </c>
      <c r="BB36" s="66">
        <f t="shared" si="33"/>
        <v>0</v>
      </c>
      <c r="BC36" s="66">
        <f t="shared" si="33"/>
        <v>0</v>
      </c>
      <c r="BD36" s="66">
        <f t="shared" si="33"/>
        <v>0</v>
      </c>
      <c r="BE36" s="66">
        <f t="shared" si="33"/>
        <v>0</v>
      </c>
      <c r="BF36" s="66">
        <f t="shared" si="33"/>
        <v>0</v>
      </c>
      <c r="BG36" s="66">
        <f t="shared" si="33"/>
        <v>0</v>
      </c>
      <c r="BH36" s="66">
        <f t="shared" si="33"/>
        <v>0</v>
      </c>
      <c r="BI36" s="66">
        <f t="shared" si="33"/>
        <v>0</v>
      </c>
      <c r="BJ36" s="66">
        <f t="shared" si="33"/>
        <v>0</v>
      </c>
      <c r="BK36" s="46">
        <f t="shared" si="15"/>
        <v>1</v>
      </c>
      <c r="BS36" s="31">
        <v>33</v>
      </c>
      <c r="BT36" s="32" t="s">
        <v>194</v>
      </c>
      <c r="BV36" s="41">
        <v>29</v>
      </c>
      <c r="BW36" s="33" t="s">
        <v>237</v>
      </c>
      <c r="BX36" s="33" t="s">
        <v>227</v>
      </c>
    </row>
    <row r="37" spans="1:79" ht="14.25" customHeight="1">
      <c r="A37" s="23" t="s">
        <v>14</v>
      </c>
      <c r="B37" s="1" t="s">
        <v>75</v>
      </c>
      <c r="C37" s="1" t="s">
        <v>499</v>
      </c>
      <c r="D37" s="1" t="s">
        <v>500</v>
      </c>
      <c r="E37" s="2">
        <v>30</v>
      </c>
      <c r="F37" s="10" t="str">
        <f t="shared" si="4"/>
        <v>第17条の４第１項</v>
      </c>
      <c r="G37" s="11">
        <v>2</v>
      </c>
      <c r="H37" s="2">
        <v>38</v>
      </c>
      <c r="I37" s="10" t="str">
        <f t="shared" si="0"/>
        <v>(15) その他</v>
      </c>
      <c r="J37" s="11">
        <v>0</v>
      </c>
      <c r="K37" s="2">
        <v>12</v>
      </c>
      <c r="L37" s="11">
        <v>0</v>
      </c>
      <c r="M37" s="13">
        <v>44620</v>
      </c>
      <c r="N37" s="10">
        <f t="shared" si="1"/>
        <v>0</v>
      </c>
      <c r="O37" s="11">
        <v>1</v>
      </c>
      <c r="P37" s="1" t="s">
        <v>613</v>
      </c>
      <c r="Q37" s="2">
        <v>1</v>
      </c>
      <c r="R37" s="11">
        <v>0</v>
      </c>
      <c r="S37" s="11">
        <v>0</v>
      </c>
      <c r="T37" s="11">
        <v>0</v>
      </c>
      <c r="W37" s="49" t="s">
        <v>119</v>
      </c>
      <c r="X37" s="50"/>
      <c r="Y37" s="64">
        <f t="shared" ref="Y37:BJ37" si="34">COUNTIFS($H$4:$H$686,Y$2,$N$4:$N$686,0,$E$4:$E$686,15,$Q$4:$Q$686,"&gt;=1",$Q$4:$Q$686,"&lt;=3")</f>
        <v>0</v>
      </c>
      <c r="Z37" s="64">
        <f t="shared" si="34"/>
        <v>0</v>
      </c>
      <c r="AA37" s="64">
        <f t="shared" si="34"/>
        <v>0</v>
      </c>
      <c r="AB37" s="64">
        <f t="shared" si="34"/>
        <v>0</v>
      </c>
      <c r="AC37" s="64">
        <f t="shared" si="34"/>
        <v>0</v>
      </c>
      <c r="AD37" s="64">
        <f t="shared" si="34"/>
        <v>0</v>
      </c>
      <c r="AE37" s="64">
        <f t="shared" si="34"/>
        <v>0</v>
      </c>
      <c r="AF37" s="64">
        <f t="shared" si="34"/>
        <v>1</v>
      </c>
      <c r="AG37" s="64">
        <f t="shared" si="34"/>
        <v>0</v>
      </c>
      <c r="AH37" s="64">
        <f t="shared" si="34"/>
        <v>0</v>
      </c>
      <c r="AI37" s="64">
        <f t="shared" si="34"/>
        <v>0</v>
      </c>
      <c r="AJ37" s="64">
        <f t="shared" si="34"/>
        <v>0</v>
      </c>
      <c r="AK37" s="64">
        <f t="shared" si="34"/>
        <v>0</v>
      </c>
      <c r="AL37" s="64">
        <f t="shared" si="34"/>
        <v>0</v>
      </c>
      <c r="AM37" s="64">
        <f t="shared" si="34"/>
        <v>0</v>
      </c>
      <c r="AN37" s="64">
        <f t="shared" si="34"/>
        <v>0</v>
      </c>
      <c r="AO37" s="64">
        <f t="shared" si="34"/>
        <v>0</v>
      </c>
      <c r="AP37" s="64">
        <f t="shared" si="34"/>
        <v>0</v>
      </c>
      <c r="AQ37" s="64">
        <f t="shared" si="34"/>
        <v>0</v>
      </c>
      <c r="AR37" s="64">
        <f t="shared" si="34"/>
        <v>0</v>
      </c>
      <c r="AS37" s="64">
        <f t="shared" si="34"/>
        <v>0</v>
      </c>
      <c r="AT37" s="64">
        <f t="shared" si="34"/>
        <v>0</v>
      </c>
      <c r="AU37" s="64">
        <f t="shared" si="34"/>
        <v>0</v>
      </c>
      <c r="AV37" s="64">
        <f t="shared" si="34"/>
        <v>0</v>
      </c>
      <c r="AW37" s="64">
        <f t="shared" si="34"/>
        <v>0</v>
      </c>
      <c r="AX37" s="64">
        <f t="shared" si="34"/>
        <v>0</v>
      </c>
      <c r="AY37" s="64">
        <f t="shared" si="34"/>
        <v>0</v>
      </c>
      <c r="AZ37" s="64">
        <f t="shared" si="34"/>
        <v>0</v>
      </c>
      <c r="BA37" s="64">
        <f t="shared" si="34"/>
        <v>0</v>
      </c>
      <c r="BB37" s="64">
        <f t="shared" si="34"/>
        <v>0</v>
      </c>
      <c r="BC37" s="64">
        <f t="shared" si="34"/>
        <v>0</v>
      </c>
      <c r="BD37" s="64">
        <f t="shared" si="34"/>
        <v>0</v>
      </c>
      <c r="BE37" s="64">
        <f t="shared" si="34"/>
        <v>0</v>
      </c>
      <c r="BF37" s="64">
        <f t="shared" si="34"/>
        <v>0</v>
      </c>
      <c r="BG37" s="64">
        <f t="shared" si="34"/>
        <v>0</v>
      </c>
      <c r="BH37" s="64">
        <f t="shared" si="34"/>
        <v>0</v>
      </c>
      <c r="BI37" s="64">
        <f t="shared" si="34"/>
        <v>0</v>
      </c>
      <c r="BJ37" s="64">
        <f t="shared" si="34"/>
        <v>0</v>
      </c>
      <c r="BK37" s="46">
        <f t="shared" si="15"/>
        <v>1</v>
      </c>
      <c r="BS37" s="31">
        <v>34</v>
      </c>
      <c r="BT37" s="32" t="s">
        <v>194</v>
      </c>
      <c r="BV37" s="41">
        <v>31</v>
      </c>
      <c r="BW37" s="33" t="s">
        <v>104</v>
      </c>
      <c r="BX37" s="33" t="s">
        <v>227</v>
      </c>
    </row>
    <row r="38" spans="1:79" ht="14.25" customHeight="1">
      <c r="A38" s="23" t="s">
        <v>14</v>
      </c>
      <c r="B38" s="1" t="s">
        <v>75</v>
      </c>
      <c r="C38" s="1" t="s">
        <v>499</v>
      </c>
      <c r="D38" s="1" t="s">
        <v>500</v>
      </c>
      <c r="E38" s="2">
        <v>30</v>
      </c>
      <c r="F38" s="10" t="str">
        <f t="shared" si="4"/>
        <v>第17条の４第１項</v>
      </c>
      <c r="G38" s="11">
        <v>2</v>
      </c>
      <c r="H38" s="2">
        <v>38</v>
      </c>
      <c r="I38" s="10" t="str">
        <f t="shared" si="0"/>
        <v>(15) その他</v>
      </c>
      <c r="J38" s="11">
        <v>0</v>
      </c>
      <c r="K38" s="2">
        <v>22</v>
      </c>
      <c r="L38" s="11">
        <v>0</v>
      </c>
      <c r="M38" s="13">
        <v>44620</v>
      </c>
      <c r="N38" s="10">
        <f t="shared" si="1"/>
        <v>0</v>
      </c>
      <c r="O38" s="11">
        <v>1</v>
      </c>
      <c r="P38" s="1" t="s">
        <v>613</v>
      </c>
      <c r="Q38" s="2">
        <v>1</v>
      </c>
      <c r="R38" s="11">
        <v>0</v>
      </c>
      <c r="S38" s="11">
        <v>0</v>
      </c>
      <c r="T38" s="11">
        <v>0</v>
      </c>
      <c r="W38" s="65" t="s">
        <v>868</v>
      </c>
      <c r="X38" s="44">
        <v>16</v>
      </c>
      <c r="Y38" s="66">
        <f t="shared" ref="Y38:BJ38" si="35">COUNTIFS($H$4:$H$686,Y$2,$N$4:$N$686,0,$E$4:$E$686,16)</f>
        <v>0</v>
      </c>
      <c r="Z38" s="66">
        <f t="shared" si="35"/>
        <v>0</v>
      </c>
      <c r="AA38" s="66">
        <f t="shared" si="35"/>
        <v>0</v>
      </c>
      <c r="AB38" s="66">
        <f t="shared" si="35"/>
        <v>0</v>
      </c>
      <c r="AC38" s="66">
        <f t="shared" si="35"/>
        <v>0</v>
      </c>
      <c r="AD38" s="66">
        <f t="shared" si="35"/>
        <v>0</v>
      </c>
      <c r="AE38" s="66">
        <f t="shared" si="35"/>
        <v>0</v>
      </c>
      <c r="AF38" s="66">
        <f t="shared" si="35"/>
        <v>0</v>
      </c>
      <c r="AG38" s="66">
        <f t="shared" si="35"/>
        <v>0</v>
      </c>
      <c r="AH38" s="66">
        <f t="shared" si="35"/>
        <v>0</v>
      </c>
      <c r="AI38" s="66">
        <f t="shared" si="35"/>
        <v>0</v>
      </c>
      <c r="AJ38" s="66">
        <f t="shared" si="35"/>
        <v>0</v>
      </c>
      <c r="AK38" s="66">
        <f t="shared" si="35"/>
        <v>0</v>
      </c>
      <c r="AL38" s="66">
        <f t="shared" si="35"/>
        <v>0</v>
      </c>
      <c r="AM38" s="66">
        <f t="shared" si="35"/>
        <v>0</v>
      </c>
      <c r="AN38" s="66">
        <f t="shared" si="35"/>
        <v>0</v>
      </c>
      <c r="AO38" s="66">
        <f t="shared" si="35"/>
        <v>0</v>
      </c>
      <c r="AP38" s="66">
        <f t="shared" si="35"/>
        <v>0</v>
      </c>
      <c r="AQ38" s="66">
        <f t="shared" si="35"/>
        <v>0</v>
      </c>
      <c r="AR38" s="66">
        <f t="shared" si="35"/>
        <v>0</v>
      </c>
      <c r="AS38" s="66">
        <f t="shared" si="35"/>
        <v>0</v>
      </c>
      <c r="AT38" s="66">
        <f t="shared" si="35"/>
        <v>0</v>
      </c>
      <c r="AU38" s="66">
        <f t="shared" si="35"/>
        <v>0</v>
      </c>
      <c r="AV38" s="66">
        <f t="shared" si="35"/>
        <v>0</v>
      </c>
      <c r="AW38" s="66">
        <f t="shared" si="35"/>
        <v>0</v>
      </c>
      <c r="AX38" s="66">
        <f t="shared" si="35"/>
        <v>0</v>
      </c>
      <c r="AY38" s="66">
        <f t="shared" si="35"/>
        <v>0</v>
      </c>
      <c r="AZ38" s="66">
        <f t="shared" si="35"/>
        <v>0</v>
      </c>
      <c r="BA38" s="66">
        <f t="shared" si="35"/>
        <v>0</v>
      </c>
      <c r="BB38" s="66">
        <f t="shared" si="35"/>
        <v>0</v>
      </c>
      <c r="BC38" s="66">
        <f t="shared" si="35"/>
        <v>0</v>
      </c>
      <c r="BD38" s="66">
        <f t="shared" si="35"/>
        <v>0</v>
      </c>
      <c r="BE38" s="66">
        <f t="shared" si="35"/>
        <v>0</v>
      </c>
      <c r="BF38" s="66">
        <f t="shared" si="35"/>
        <v>0</v>
      </c>
      <c r="BG38" s="66">
        <f t="shared" si="35"/>
        <v>0</v>
      </c>
      <c r="BH38" s="66">
        <f t="shared" si="35"/>
        <v>0</v>
      </c>
      <c r="BI38" s="66">
        <f t="shared" si="35"/>
        <v>0</v>
      </c>
      <c r="BJ38" s="66">
        <f t="shared" si="35"/>
        <v>0</v>
      </c>
      <c r="BK38" s="46">
        <f t="shared" si="15"/>
        <v>0</v>
      </c>
      <c r="BS38" s="31">
        <v>35</v>
      </c>
      <c r="BT38" s="32" t="s">
        <v>194</v>
      </c>
      <c r="BV38" s="41">
        <v>32</v>
      </c>
      <c r="BW38" s="33" t="s">
        <v>105</v>
      </c>
      <c r="BX38" s="33" t="s">
        <v>227</v>
      </c>
    </row>
    <row r="39" spans="1:79" ht="14.25" customHeight="1">
      <c r="A39" s="23" t="s">
        <v>14</v>
      </c>
      <c r="B39" s="1" t="s">
        <v>75</v>
      </c>
      <c r="C39" s="1" t="s">
        <v>499</v>
      </c>
      <c r="D39" s="1" t="s">
        <v>500</v>
      </c>
      <c r="E39" s="2">
        <v>30</v>
      </c>
      <c r="F39" s="10" t="str">
        <f t="shared" si="4"/>
        <v>第17条の４第１項</v>
      </c>
      <c r="G39" s="11">
        <v>2</v>
      </c>
      <c r="H39" s="2">
        <v>38</v>
      </c>
      <c r="I39" s="10" t="str">
        <f t="shared" si="0"/>
        <v>(15) その他</v>
      </c>
      <c r="J39" s="11">
        <v>0</v>
      </c>
      <c r="K39" s="2">
        <v>25</v>
      </c>
      <c r="L39" s="11">
        <v>0</v>
      </c>
      <c r="M39" s="13">
        <v>44620</v>
      </c>
      <c r="N39" s="10">
        <f t="shared" si="1"/>
        <v>0</v>
      </c>
      <c r="O39" s="11">
        <v>1</v>
      </c>
      <c r="P39" s="1" t="s">
        <v>613</v>
      </c>
      <c r="Q39" s="2">
        <v>2</v>
      </c>
      <c r="R39" s="11">
        <v>0</v>
      </c>
      <c r="S39" s="11">
        <v>0</v>
      </c>
      <c r="T39" s="11">
        <v>0</v>
      </c>
      <c r="W39" s="49" t="s">
        <v>119</v>
      </c>
      <c r="X39" s="50"/>
      <c r="Y39" s="64">
        <f t="shared" ref="Y39:BJ39" si="36">COUNTIFS($H$4:$H$686,Y$2,$N$4:$N$686,0,$E$4:$E$686,16,$Q$4:$Q$686,"&gt;=1",$Q$4:$Q$686,"&lt;=3")</f>
        <v>0</v>
      </c>
      <c r="Z39" s="64">
        <f t="shared" si="36"/>
        <v>0</v>
      </c>
      <c r="AA39" s="64">
        <f t="shared" si="36"/>
        <v>0</v>
      </c>
      <c r="AB39" s="64">
        <f t="shared" si="36"/>
        <v>0</v>
      </c>
      <c r="AC39" s="64">
        <f t="shared" si="36"/>
        <v>0</v>
      </c>
      <c r="AD39" s="64">
        <f t="shared" si="36"/>
        <v>0</v>
      </c>
      <c r="AE39" s="64">
        <f t="shared" si="36"/>
        <v>0</v>
      </c>
      <c r="AF39" s="64">
        <f t="shared" si="36"/>
        <v>0</v>
      </c>
      <c r="AG39" s="64">
        <f t="shared" si="36"/>
        <v>0</v>
      </c>
      <c r="AH39" s="64">
        <f t="shared" si="36"/>
        <v>0</v>
      </c>
      <c r="AI39" s="64">
        <f t="shared" si="36"/>
        <v>0</v>
      </c>
      <c r="AJ39" s="64">
        <f t="shared" si="36"/>
        <v>0</v>
      </c>
      <c r="AK39" s="64">
        <f t="shared" si="36"/>
        <v>0</v>
      </c>
      <c r="AL39" s="64">
        <f t="shared" si="36"/>
        <v>0</v>
      </c>
      <c r="AM39" s="64">
        <f t="shared" si="36"/>
        <v>0</v>
      </c>
      <c r="AN39" s="64">
        <f t="shared" si="36"/>
        <v>0</v>
      </c>
      <c r="AO39" s="64">
        <f t="shared" si="36"/>
        <v>0</v>
      </c>
      <c r="AP39" s="64">
        <f t="shared" si="36"/>
        <v>0</v>
      </c>
      <c r="AQ39" s="64">
        <f t="shared" si="36"/>
        <v>0</v>
      </c>
      <c r="AR39" s="64">
        <f t="shared" si="36"/>
        <v>0</v>
      </c>
      <c r="AS39" s="64">
        <f t="shared" si="36"/>
        <v>0</v>
      </c>
      <c r="AT39" s="64">
        <f t="shared" si="36"/>
        <v>0</v>
      </c>
      <c r="AU39" s="64">
        <f t="shared" si="36"/>
        <v>0</v>
      </c>
      <c r="AV39" s="64">
        <f t="shared" si="36"/>
        <v>0</v>
      </c>
      <c r="AW39" s="64">
        <f t="shared" si="36"/>
        <v>0</v>
      </c>
      <c r="AX39" s="64">
        <f t="shared" si="36"/>
        <v>0</v>
      </c>
      <c r="AY39" s="64">
        <f t="shared" si="36"/>
        <v>0</v>
      </c>
      <c r="AZ39" s="64">
        <f t="shared" si="36"/>
        <v>0</v>
      </c>
      <c r="BA39" s="64">
        <f t="shared" si="36"/>
        <v>0</v>
      </c>
      <c r="BB39" s="64">
        <f t="shared" si="36"/>
        <v>0</v>
      </c>
      <c r="BC39" s="64">
        <f t="shared" si="36"/>
        <v>0</v>
      </c>
      <c r="BD39" s="64">
        <f t="shared" si="36"/>
        <v>0</v>
      </c>
      <c r="BE39" s="64">
        <f t="shared" si="36"/>
        <v>0</v>
      </c>
      <c r="BF39" s="64">
        <f t="shared" si="36"/>
        <v>0</v>
      </c>
      <c r="BG39" s="64">
        <f t="shared" si="36"/>
        <v>0</v>
      </c>
      <c r="BH39" s="64">
        <f t="shared" si="36"/>
        <v>0</v>
      </c>
      <c r="BI39" s="64">
        <f t="shared" si="36"/>
        <v>0</v>
      </c>
      <c r="BJ39" s="64">
        <f t="shared" si="36"/>
        <v>0</v>
      </c>
      <c r="BK39" s="46">
        <f t="shared" si="15"/>
        <v>0</v>
      </c>
      <c r="BS39" s="31">
        <v>36</v>
      </c>
      <c r="BT39" s="32" t="s">
        <v>195</v>
      </c>
      <c r="BV39" s="41">
        <v>33</v>
      </c>
      <c r="BW39" s="33" t="s">
        <v>106</v>
      </c>
      <c r="BX39" s="33" t="s">
        <v>227</v>
      </c>
    </row>
    <row r="40" spans="1:79" ht="14.25" customHeight="1">
      <c r="A40" s="23" t="s">
        <v>14</v>
      </c>
      <c r="B40" s="1" t="s">
        <v>75</v>
      </c>
      <c r="C40" s="1" t="s">
        <v>499</v>
      </c>
      <c r="D40" s="1" t="s">
        <v>500</v>
      </c>
      <c r="E40" s="2">
        <v>30</v>
      </c>
      <c r="F40" s="10" t="str">
        <f t="shared" si="4"/>
        <v>第17条の４第１項</v>
      </c>
      <c r="G40" s="11">
        <v>2</v>
      </c>
      <c r="H40" s="2">
        <v>38</v>
      </c>
      <c r="I40" s="10" t="str">
        <f t="shared" si="0"/>
        <v>(15) その他</v>
      </c>
      <c r="J40" s="11">
        <v>0</v>
      </c>
      <c r="K40" s="2">
        <v>27</v>
      </c>
      <c r="L40" s="11">
        <v>0</v>
      </c>
      <c r="M40" s="13">
        <v>44620</v>
      </c>
      <c r="N40" s="10">
        <f t="shared" si="1"/>
        <v>0</v>
      </c>
      <c r="O40" s="11">
        <v>1</v>
      </c>
      <c r="P40" s="1" t="s">
        <v>613</v>
      </c>
      <c r="Q40" s="2">
        <v>1</v>
      </c>
      <c r="R40" s="11">
        <v>0</v>
      </c>
      <c r="S40" s="11">
        <v>0</v>
      </c>
      <c r="T40" s="11">
        <v>0</v>
      </c>
      <c r="W40" s="65" t="s">
        <v>869</v>
      </c>
      <c r="X40" s="44">
        <v>17</v>
      </c>
      <c r="Y40" s="66">
        <f t="shared" ref="Y40:BJ40" si="37">COUNTIFS($H$4:$H$686,Y$2,$N$4:$N$686,0,$E$4:$E$686,17)</f>
        <v>0</v>
      </c>
      <c r="Z40" s="66">
        <f t="shared" si="37"/>
        <v>0</v>
      </c>
      <c r="AA40" s="66">
        <f t="shared" si="37"/>
        <v>0</v>
      </c>
      <c r="AB40" s="66">
        <f t="shared" si="37"/>
        <v>1</v>
      </c>
      <c r="AC40" s="66">
        <f t="shared" si="37"/>
        <v>0</v>
      </c>
      <c r="AD40" s="66">
        <f t="shared" si="37"/>
        <v>2</v>
      </c>
      <c r="AE40" s="66">
        <f t="shared" si="37"/>
        <v>0</v>
      </c>
      <c r="AF40" s="66">
        <f t="shared" si="37"/>
        <v>25</v>
      </c>
      <c r="AG40" s="66">
        <f t="shared" si="37"/>
        <v>16</v>
      </c>
      <c r="AH40" s="66">
        <f t="shared" si="37"/>
        <v>16</v>
      </c>
      <c r="AI40" s="66">
        <f t="shared" si="37"/>
        <v>0</v>
      </c>
      <c r="AJ40" s="66">
        <f t="shared" si="37"/>
        <v>0</v>
      </c>
      <c r="AK40" s="66">
        <f t="shared" si="37"/>
        <v>1</v>
      </c>
      <c r="AL40" s="66">
        <f t="shared" si="37"/>
        <v>0</v>
      </c>
      <c r="AM40" s="66">
        <f t="shared" si="37"/>
        <v>0</v>
      </c>
      <c r="AN40" s="66">
        <f t="shared" si="37"/>
        <v>0</v>
      </c>
      <c r="AO40" s="66">
        <f t="shared" si="37"/>
        <v>0</v>
      </c>
      <c r="AP40" s="66">
        <f t="shared" si="37"/>
        <v>0</v>
      </c>
      <c r="AQ40" s="66">
        <f t="shared" si="37"/>
        <v>0</v>
      </c>
      <c r="AR40" s="66">
        <f t="shared" si="37"/>
        <v>0</v>
      </c>
      <c r="AS40" s="66">
        <f t="shared" si="37"/>
        <v>0</v>
      </c>
      <c r="AT40" s="66">
        <f t="shared" si="37"/>
        <v>3</v>
      </c>
      <c r="AU40" s="66">
        <f t="shared" si="37"/>
        <v>0</v>
      </c>
      <c r="AV40" s="66">
        <f t="shared" si="37"/>
        <v>0</v>
      </c>
      <c r="AW40" s="66">
        <f t="shared" si="37"/>
        <v>0</v>
      </c>
      <c r="AX40" s="66">
        <f t="shared" si="37"/>
        <v>0</v>
      </c>
      <c r="AY40" s="66">
        <f t="shared" si="37"/>
        <v>0</v>
      </c>
      <c r="AZ40" s="66">
        <f t="shared" si="37"/>
        <v>0</v>
      </c>
      <c r="BA40" s="66">
        <f t="shared" si="37"/>
        <v>0</v>
      </c>
      <c r="BB40" s="66">
        <f t="shared" si="37"/>
        <v>116</v>
      </c>
      <c r="BC40" s="66">
        <f t="shared" si="37"/>
        <v>1</v>
      </c>
      <c r="BD40" s="66">
        <f t="shared" si="37"/>
        <v>0</v>
      </c>
      <c r="BE40" s="66">
        <f t="shared" si="37"/>
        <v>0</v>
      </c>
      <c r="BF40" s="66">
        <f t="shared" si="37"/>
        <v>0</v>
      </c>
      <c r="BG40" s="66">
        <f t="shared" si="37"/>
        <v>0</v>
      </c>
      <c r="BH40" s="66">
        <f t="shared" si="37"/>
        <v>0</v>
      </c>
      <c r="BI40" s="66">
        <f t="shared" si="37"/>
        <v>0</v>
      </c>
      <c r="BJ40" s="66">
        <f t="shared" si="37"/>
        <v>0</v>
      </c>
      <c r="BK40" s="46">
        <f t="shared" si="15"/>
        <v>181</v>
      </c>
      <c r="BV40" s="41">
        <v>34</v>
      </c>
      <c r="BW40" s="33" t="s">
        <v>107</v>
      </c>
      <c r="BX40" s="33" t="s">
        <v>227</v>
      </c>
    </row>
    <row r="41" spans="1:79" ht="14.25" customHeight="1">
      <c r="A41" s="23" t="s">
        <v>14</v>
      </c>
      <c r="B41" s="1" t="s">
        <v>75</v>
      </c>
      <c r="C41" s="1" t="s">
        <v>499</v>
      </c>
      <c r="D41" s="1" t="s">
        <v>500</v>
      </c>
      <c r="E41" s="2">
        <v>30</v>
      </c>
      <c r="F41" s="10" t="str">
        <f t="shared" si="4"/>
        <v>第17条の４第１項</v>
      </c>
      <c r="G41" s="11">
        <v>2</v>
      </c>
      <c r="H41" s="2">
        <v>38</v>
      </c>
      <c r="I41" s="10" t="str">
        <f t="shared" si="0"/>
        <v>(15) その他</v>
      </c>
      <c r="J41" s="11">
        <v>0</v>
      </c>
      <c r="K41" s="2">
        <v>27</v>
      </c>
      <c r="L41" s="11">
        <v>0</v>
      </c>
      <c r="M41" s="13">
        <v>44620</v>
      </c>
      <c r="N41" s="10">
        <f t="shared" si="1"/>
        <v>0</v>
      </c>
      <c r="O41" s="11">
        <v>1</v>
      </c>
      <c r="P41" s="1" t="s">
        <v>613</v>
      </c>
      <c r="Q41" s="2">
        <v>2</v>
      </c>
      <c r="R41" s="11">
        <v>0</v>
      </c>
      <c r="S41" s="11">
        <v>0</v>
      </c>
      <c r="T41" s="11">
        <v>0</v>
      </c>
      <c r="W41" s="49" t="s">
        <v>119</v>
      </c>
      <c r="X41" s="50"/>
      <c r="Y41" s="64">
        <f t="shared" ref="Y41:BJ41" si="38">COUNTIFS($H$4:$H$686,Y$2,$N$4:$N$686,0,$E$4:$E$686,17,$Q$4:$Q$686,"&gt;=1",$Q$4:$Q$686,"&lt;=3")</f>
        <v>0</v>
      </c>
      <c r="Z41" s="64">
        <f t="shared" si="38"/>
        <v>0</v>
      </c>
      <c r="AA41" s="64">
        <f t="shared" si="38"/>
        <v>0</v>
      </c>
      <c r="AB41" s="64">
        <f t="shared" si="38"/>
        <v>1</v>
      </c>
      <c r="AC41" s="64">
        <f t="shared" si="38"/>
        <v>0</v>
      </c>
      <c r="AD41" s="64">
        <f t="shared" si="38"/>
        <v>2</v>
      </c>
      <c r="AE41" s="64">
        <f t="shared" si="38"/>
        <v>0</v>
      </c>
      <c r="AF41" s="64">
        <f t="shared" si="38"/>
        <v>25</v>
      </c>
      <c r="AG41" s="64">
        <f t="shared" si="38"/>
        <v>16</v>
      </c>
      <c r="AH41" s="64">
        <f t="shared" si="38"/>
        <v>16</v>
      </c>
      <c r="AI41" s="64">
        <f t="shared" si="38"/>
        <v>0</v>
      </c>
      <c r="AJ41" s="64">
        <f t="shared" si="38"/>
        <v>0</v>
      </c>
      <c r="AK41" s="64">
        <f t="shared" si="38"/>
        <v>1</v>
      </c>
      <c r="AL41" s="64">
        <f t="shared" si="38"/>
        <v>0</v>
      </c>
      <c r="AM41" s="64">
        <f t="shared" si="38"/>
        <v>0</v>
      </c>
      <c r="AN41" s="64">
        <f t="shared" si="38"/>
        <v>0</v>
      </c>
      <c r="AO41" s="64">
        <f t="shared" si="38"/>
        <v>0</v>
      </c>
      <c r="AP41" s="64">
        <f t="shared" si="38"/>
        <v>0</v>
      </c>
      <c r="AQ41" s="64">
        <f t="shared" si="38"/>
        <v>0</v>
      </c>
      <c r="AR41" s="64">
        <f t="shared" si="38"/>
        <v>0</v>
      </c>
      <c r="AS41" s="64">
        <f t="shared" si="38"/>
        <v>0</v>
      </c>
      <c r="AT41" s="64">
        <f t="shared" si="38"/>
        <v>3</v>
      </c>
      <c r="AU41" s="64">
        <f t="shared" si="38"/>
        <v>0</v>
      </c>
      <c r="AV41" s="64">
        <f t="shared" si="38"/>
        <v>0</v>
      </c>
      <c r="AW41" s="64">
        <f t="shared" si="38"/>
        <v>0</v>
      </c>
      <c r="AX41" s="64">
        <f t="shared" si="38"/>
        <v>0</v>
      </c>
      <c r="AY41" s="64">
        <f t="shared" si="38"/>
        <v>0</v>
      </c>
      <c r="AZ41" s="64">
        <f t="shared" si="38"/>
        <v>0</v>
      </c>
      <c r="BA41" s="64">
        <f t="shared" si="38"/>
        <v>0</v>
      </c>
      <c r="BB41" s="64">
        <f t="shared" si="38"/>
        <v>114</v>
      </c>
      <c r="BC41" s="64">
        <f t="shared" si="38"/>
        <v>1</v>
      </c>
      <c r="BD41" s="64">
        <f t="shared" si="38"/>
        <v>0</v>
      </c>
      <c r="BE41" s="64">
        <f t="shared" si="38"/>
        <v>0</v>
      </c>
      <c r="BF41" s="64">
        <f t="shared" si="38"/>
        <v>0</v>
      </c>
      <c r="BG41" s="64">
        <f t="shared" si="38"/>
        <v>0</v>
      </c>
      <c r="BH41" s="64">
        <f t="shared" si="38"/>
        <v>0</v>
      </c>
      <c r="BI41" s="64">
        <f t="shared" si="38"/>
        <v>0</v>
      </c>
      <c r="BJ41" s="64">
        <f t="shared" si="38"/>
        <v>0</v>
      </c>
      <c r="BK41" s="46">
        <f t="shared" si="15"/>
        <v>179</v>
      </c>
      <c r="BV41" s="41">
        <v>35</v>
      </c>
      <c r="BW41" s="33" t="s">
        <v>238</v>
      </c>
      <c r="BX41" s="33" t="s">
        <v>227</v>
      </c>
    </row>
    <row r="42" spans="1:79" ht="14.25" customHeight="1">
      <c r="A42" s="23" t="s">
        <v>14</v>
      </c>
      <c r="B42" s="1" t="s">
        <v>251</v>
      </c>
      <c r="C42" s="1" t="s">
        <v>252</v>
      </c>
      <c r="D42" s="1" t="s">
        <v>253</v>
      </c>
      <c r="E42" s="2">
        <v>30</v>
      </c>
      <c r="F42" s="10" t="str">
        <f t="shared" si="4"/>
        <v>第17条の４第１項</v>
      </c>
      <c r="G42" s="11">
        <v>2</v>
      </c>
      <c r="H42" s="2">
        <v>19</v>
      </c>
      <c r="I42" s="10" t="str">
        <f t="shared" si="0"/>
        <v>(5)　ロ</v>
      </c>
      <c r="J42" s="11">
        <v>0</v>
      </c>
      <c r="K42" s="2">
        <v>12</v>
      </c>
      <c r="L42" s="11">
        <v>0</v>
      </c>
      <c r="M42" s="13">
        <v>44536</v>
      </c>
      <c r="N42" s="10">
        <f t="shared" si="1"/>
        <v>0</v>
      </c>
      <c r="O42" s="11">
        <v>1</v>
      </c>
      <c r="P42" s="1" t="s">
        <v>614</v>
      </c>
      <c r="Q42" s="2">
        <v>4</v>
      </c>
      <c r="R42" s="11">
        <v>0</v>
      </c>
      <c r="S42" s="11">
        <v>0</v>
      </c>
      <c r="T42" s="11">
        <v>0</v>
      </c>
      <c r="W42" s="65" t="s">
        <v>870</v>
      </c>
      <c r="X42" s="44">
        <v>18</v>
      </c>
      <c r="Y42" s="66">
        <f t="shared" ref="Y42:BJ42" si="39">COUNTIFS($H$4:$H$686,Y$2,$N$4:$N$686,0,$E$4:$E$686,18)</f>
        <v>0</v>
      </c>
      <c r="Z42" s="66">
        <f t="shared" si="39"/>
        <v>1</v>
      </c>
      <c r="AA42" s="66">
        <f t="shared" si="39"/>
        <v>2</v>
      </c>
      <c r="AB42" s="66">
        <f t="shared" si="39"/>
        <v>1</v>
      </c>
      <c r="AC42" s="66">
        <f t="shared" si="39"/>
        <v>0</v>
      </c>
      <c r="AD42" s="66">
        <f t="shared" si="39"/>
        <v>0</v>
      </c>
      <c r="AE42" s="66">
        <f t="shared" si="39"/>
        <v>0</v>
      </c>
      <c r="AF42" s="66">
        <f t="shared" si="39"/>
        <v>5</v>
      </c>
      <c r="AG42" s="66">
        <f t="shared" si="39"/>
        <v>12</v>
      </c>
      <c r="AH42" s="66">
        <f t="shared" si="39"/>
        <v>1</v>
      </c>
      <c r="AI42" s="66">
        <f t="shared" si="39"/>
        <v>0</v>
      </c>
      <c r="AJ42" s="66">
        <f t="shared" si="39"/>
        <v>0</v>
      </c>
      <c r="AK42" s="66">
        <f t="shared" si="39"/>
        <v>0</v>
      </c>
      <c r="AL42" s="66">
        <f t="shared" si="39"/>
        <v>0</v>
      </c>
      <c r="AM42" s="66">
        <f t="shared" si="39"/>
        <v>0</v>
      </c>
      <c r="AN42" s="66">
        <f t="shared" si="39"/>
        <v>0</v>
      </c>
      <c r="AO42" s="66">
        <f t="shared" si="39"/>
        <v>0</v>
      </c>
      <c r="AP42" s="66">
        <f t="shared" si="39"/>
        <v>0</v>
      </c>
      <c r="AQ42" s="66">
        <f t="shared" si="39"/>
        <v>0</v>
      </c>
      <c r="AR42" s="66">
        <f t="shared" si="39"/>
        <v>0</v>
      </c>
      <c r="AS42" s="66">
        <f t="shared" si="39"/>
        <v>0</v>
      </c>
      <c r="AT42" s="66">
        <f t="shared" si="39"/>
        <v>0</v>
      </c>
      <c r="AU42" s="66">
        <f t="shared" si="39"/>
        <v>0</v>
      </c>
      <c r="AV42" s="66">
        <f t="shared" si="39"/>
        <v>0</v>
      </c>
      <c r="AW42" s="66">
        <f t="shared" si="39"/>
        <v>0</v>
      </c>
      <c r="AX42" s="66">
        <f t="shared" si="39"/>
        <v>0</v>
      </c>
      <c r="AY42" s="66">
        <f t="shared" si="39"/>
        <v>0</v>
      </c>
      <c r="AZ42" s="66">
        <f t="shared" si="39"/>
        <v>1</v>
      </c>
      <c r="BA42" s="66">
        <f t="shared" si="39"/>
        <v>0</v>
      </c>
      <c r="BB42" s="66">
        <f t="shared" si="39"/>
        <v>17</v>
      </c>
      <c r="BC42" s="66">
        <f t="shared" si="39"/>
        <v>2</v>
      </c>
      <c r="BD42" s="66">
        <f t="shared" si="39"/>
        <v>0</v>
      </c>
      <c r="BE42" s="66">
        <f t="shared" si="39"/>
        <v>0</v>
      </c>
      <c r="BF42" s="66">
        <f t="shared" si="39"/>
        <v>0</v>
      </c>
      <c r="BG42" s="66">
        <f t="shared" si="39"/>
        <v>0</v>
      </c>
      <c r="BH42" s="66">
        <f t="shared" si="39"/>
        <v>0</v>
      </c>
      <c r="BI42" s="66">
        <f t="shared" si="39"/>
        <v>0</v>
      </c>
      <c r="BJ42" s="66">
        <f t="shared" si="39"/>
        <v>0</v>
      </c>
      <c r="BK42" s="46">
        <f t="shared" si="15"/>
        <v>42</v>
      </c>
      <c r="BS42" s="67"/>
      <c r="BT42" s="68"/>
      <c r="BV42" s="41">
        <v>36</v>
      </c>
      <c r="BW42" s="33" t="s">
        <v>108</v>
      </c>
      <c r="BX42" s="33" t="s">
        <v>227</v>
      </c>
      <c r="BZ42" s="68"/>
      <c r="CA42" s="68"/>
    </row>
    <row r="43" spans="1:79" ht="14.25" customHeight="1">
      <c r="A43" s="23" t="s">
        <v>14</v>
      </c>
      <c r="B43" s="1" t="s">
        <v>251</v>
      </c>
      <c r="C43" s="1" t="s">
        <v>390</v>
      </c>
      <c r="D43" s="1" t="s">
        <v>391</v>
      </c>
      <c r="E43" s="2">
        <v>30</v>
      </c>
      <c r="F43" s="10" t="str">
        <f t="shared" si="4"/>
        <v>第17条の４第１項</v>
      </c>
      <c r="G43" s="11">
        <v>1</v>
      </c>
      <c r="H43" s="2">
        <v>17</v>
      </c>
      <c r="I43" s="10" t="str">
        <f t="shared" si="0"/>
        <v xml:space="preserve">(4) </v>
      </c>
      <c r="J43" s="11">
        <v>0</v>
      </c>
      <c r="K43" s="2">
        <v>12</v>
      </c>
      <c r="L43" s="11">
        <v>0</v>
      </c>
      <c r="M43" s="13">
        <v>44239</v>
      </c>
      <c r="N43" s="10">
        <f t="shared" si="1"/>
        <v>1</v>
      </c>
      <c r="O43" s="11">
        <v>1</v>
      </c>
      <c r="P43" s="1" t="s">
        <v>502</v>
      </c>
      <c r="Q43" s="2">
        <v>3</v>
      </c>
      <c r="R43" s="11">
        <v>0</v>
      </c>
      <c r="S43" s="11">
        <v>0</v>
      </c>
      <c r="T43" s="11" t="s">
        <v>14</v>
      </c>
      <c r="W43" s="49" t="s">
        <v>119</v>
      </c>
      <c r="X43" s="50"/>
      <c r="Y43" s="64">
        <f t="shared" ref="Y43:BJ43" si="40">COUNTIFS($H$4:$H$686,Y$2,$N$4:$N$686,0,$E$4:$E$686,18,$Q$4:$Q$686,"&gt;=1",$Q$4:$Q$686,"&lt;=3")</f>
        <v>0</v>
      </c>
      <c r="Z43" s="64">
        <f t="shared" si="40"/>
        <v>1</v>
      </c>
      <c r="AA43" s="64">
        <f t="shared" si="40"/>
        <v>2</v>
      </c>
      <c r="AB43" s="64">
        <f t="shared" si="40"/>
        <v>1</v>
      </c>
      <c r="AC43" s="64">
        <f t="shared" si="40"/>
        <v>0</v>
      </c>
      <c r="AD43" s="64">
        <f t="shared" si="40"/>
        <v>0</v>
      </c>
      <c r="AE43" s="64">
        <f t="shared" si="40"/>
        <v>0</v>
      </c>
      <c r="AF43" s="64">
        <f t="shared" si="40"/>
        <v>5</v>
      </c>
      <c r="AG43" s="64">
        <f t="shared" si="40"/>
        <v>12</v>
      </c>
      <c r="AH43" s="64">
        <f t="shared" si="40"/>
        <v>1</v>
      </c>
      <c r="AI43" s="64">
        <f t="shared" si="40"/>
        <v>0</v>
      </c>
      <c r="AJ43" s="64">
        <f t="shared" si="40"/>
        <v>0</v>
      </c>
      <c r="AK43" s="64">
        <f t="shared" si="40"/>
        <v>0</v>
      </c>
      <c r="AL43" s="64">
        <f t="shared" si="40"/>
        <v>0</v>
      </c>
      <c r="AM43" s="64">
        <f t="shared" si="40"/>
        <v>0</v>
      </c>
      <c r="AN43" s="64">
        <f t="shared" si="40"/>
        <v>0</v>
      </c>
      <c r="AO43" s="64">
        <f t="shared" si="40"/>
        <v>0</v>
      </c>
      <c r="AP43" s="64">
        <f t="shared" si="40"/>
        <v>0</v>
      </c>
      <c r="AQ43" s="64">
        <f t="shared" si="40"/>
        <v>0</v>
      </c>
      <c r="AR43" s="64">
        <f t="shared" si="40"/>
        <v>0</v>
      </c>
      <c r="AS43" s="64">
        <f t="shared" si="40"/>
        <v>0</v>
      </c>
      <c r="AT43" s="64">
        <f t="shared" si="40"/>
        <v>0</v>
      </c>
      <c r="AU43" s="64">
        <f t="shared" si="40"/>
        <v>0</v>
      </c>
      <c r="AV43" s="64">
        <f t="shared" si="40"/>
        <v>0</v>
      </c>
      <c r="AW43" s="64">
        <f t="shared" si="40"/>
        <v>0</v>
      </c>
      <c r="AX43" s="64">
        <f t="shared" si="40"/>
        <v>0</v>
      </c>
      <c r="AY43" s="64">
        <f t="shared" si="40"/>
        <v>0</v>
      </c>
      <c r="AZ43" s="64">
        <f t="shared" si="40"/>
        <v>1</v>
      </c>
      <c r="BA43" s="64">
        <f t="shared" si="40"/>
        <v>0</v>
      </c>
      <c r="BB43" s="64">
        <f t="shared" si="40"/>
        <v>17</v>
      </c>
      <c r="BC43" s="64">
        <f t="shared" si="40"/>
        <v>2</v>
      </c>
      <c r="BD43" s="64">
        <f t="shared" si="40"/>
        <v>0</v>
      </c>
      <c r="BE43" s="64">
        <f t="shared" si="40"/>
        <v>0</v>
      </c>
      <c r="BF43" s="64">
        <f t="shared" si="40"/>
        <v>0</v>
      </c>
      <c r="BG43" s="64">
        <f t="shared" si="40"/>
        <v>0</v>
      </c>
      <c r="BH43" s="64">
        <f t="shared" si="40"/>
        <v>0</v>
      </c>
      <c r="BI43" s="64">
        <f t="shared" si="40"/>
        <v>0</v>
      </c>
      <c r="BJ43" s="64">
        <f t="shared" si="40"/>
        <v>0</v>
      </c>
      <c r="BK43" s="46">
        <f t="shared" si="15"/>
        <v>42</v>
      </c>
      <c r="BS43" s="67"/>
      <c r="BT43" s="68"/>
      <c r="BV43" s="41">
        <v>37</v>
      </c>
      <c r="BW43" s="33" t="s">
        <v>109</v>
      </c>
      <c r="BX43" s="33" t="s">
        <v>227</v>
      </c>
      <c r="BZ43" s="68"/>
      <c r="CA43" s="68"/>
    </row>
    <row r="44" spans="1:79" ht="14.25" customHeight="1">
      <c r="A44" s="23" t="s">
        <v>14</v>
      </c>
      <c r="B44" s="1" t="s">
        <v>251</v>
      </c>
      <c r="C44" s="1" t="s">
        <v>390</v>
      </c>
      <c r="D44" s="1" t="s">
        <v>391</v>
      </c>
      <c r="E44" s="2">
        <v>30</v>
      </c>
      <c r="F44" s="10" t="str">
        <f t="shared" si="4"/>
        <v>第17条の４第１項</v>
      </c>
      <c r="G44" s="11">
        <v>1</v>
      </c>
      <c r="H44" s="2">
        <v>17</v>
      </c>
      <c r="I44" s="10" t="str">
        <f t="shared" si="0"/>
        <v xml:space="preserve">(4) </v>
      </c>
      <c r="J44" s="11">
        <v>0</v>
      </c>
      <c r="K44" s="2">
        <v>12</v>
      </c>
      <c r="L44" s="11">
        <v>0</v>
      </c>
      <c r="M44" s="13">
        <v>43598</v>
      </c>
      <c r="N44" s="10">
        <f t="shared" si="1"/>
        <v>2</v>
      </c>
      <c r="O44" s="11">
        <v>1</v>
      </c>
      <c r="P44" s="1" t="s">
        <v>442</v>
      </c>
      <c r="Q44" s="2">
        <v>4</v>
      </c>
      <c r="R44" s="11">
        <v>1</v>
      </c>
      <c r="S44" s="11">
        <v>0</v>
      </c>
      <c r="T44" s="11" t="s">
        <v>14</v>
      </c>
      <c r="W44" s="65" t="s">
        <v>871</v>
      </c>
      <c r="X44" s="44">
        <v>19</v>
      </c>
      <c r="Y44" s="66">
        <f t="shared" ref="Y44:BJ44" si="41">COUNTIFS($H$4:$H$686,Y$2,$N$4:$N$686,0,$E$4:$E$686,19)</f>
        <v>0</v>
      </c>
      <c r="Z44" s="66">
        <f t="shared" si="41"/>
        <v>0</v>
      </c>
      <c r="AA44" s="66">
        <f t="shared" si="41"/>
        <v>0</v>
      </c>
      <c r="AB44" s="66">
        <f t="shared" si="41"/>
        <v>0</v>
      </c>
      <c r="AC44" s="66">
        <f t="shared" si="41"/>
        <v>0</v>
      </c>
      <c r="AD44" s="66">
        <f t="shared" si="41"/>
        <v>0</v>
      </c>
      <c r="AE44" s="66">
        <f t="shared" si="41"/>
        <v>0</v>
      </c>
      <c r="AF44" s="66">
        <f t="shared" si="41"/>
        <v>0</v>
      </c>
      <c r="AG44" s="66">
        <f t="shared" si="41"/>
        <v>0</v>
      </c>
      <c r="AH44" s="66">
        <f t="shared" si="41"/>
        <v>0</v>
      </c>
      <c r="AI44" s="66">
        <f t="shared" si="41"/>
        <v>0</v>
      </c>
      <c r="AJ44" s="66">
        <f t="shared" si="41"/>
        <v>0</v>
      </c>
      <c r="AK44" s="66">
        <f t="shared" si="41"/>
        <v>0</v>
      </c>
      <c r="AL44" s="66">
        <f t="shared" si="41"/>
        <v>0</v>
      </c>
      <c r="AM44" s="66">
        <f t="shared" si="41"/>
        <v>0</v>
      </c>
      <c r="AN44" s="66">
        <f t="shared" si="41"/>
        <v>0</v>
      </c>
      <c r="AO44" s="66">
        <f t="shared" si="41"/>
        <v>0</v>
      </c>
      <c r="AP44" s="66">
        <f t="shared" si="41"/>
        <v>0</v>
      </c>
      <c r="AQ44" s="66">
        <f t="shared" si="41"/>
        <v>0</v>
      </c>
      <c r="AR44" s="66">
        <f t="shared" si="41"/>
        <v>0</v>
      </c>
      <c r="AS44" s="66">
        <f t="shared" si="41"/>
        <v>0</v>
      </c>
      <c r="AT44" s="66">
        <f t="shared" si="41"/>
        <v>0</v>
      </c>
      <c r="AU44" s="66">
        <f t="shared" si="41"/>
        <v>0</v>
      </c>
      <c r="AV44" s="66">
        <f t="shared" si="41"/>
        <v>0</v>
      </c>
      <c r="AW44" s="66">
        <f t="shared" si="41"/>
        <v>0</v>
      </c>
      <c r="AX44" s="66">
        <f t="shared" si="41"/>
        <v>0</v>
      </c>
      <c r="AY44" s="66">
        <f t="shared" si="41"/>
        <v>0</v>
      </c>
      <c r="AZ44" s="66">
        <f t="shared" si="41"/>
        <v>0</v>
      </c>
      <c r="BA44" s="66">
        <f t="shared" si="41"/>
        <v>0</v>
      </c>
      <c r="BB44" s="66">
        <f t="shared" si="41"/>
        <v>0</v>
      </c>
      <c r="BC44" s="66">
        <f t="shared" si="41"/>
        <v>0</v>
      </c>
      <c r="BD44" s="66">
        <f t="shared" si="41"/>
        <v>0</v>
      </c>
      <c r="BE44" s="66">
        <f t="shared" si="41"/>
        <v>0</v>
      </c>
      <c r="BF44" s="66">
        <f t="shared" si="41"/>
        <v>0</v>
      </c>
      <c r="BG44" s="66">
        <f t="shared" si="41"/>
        <v>0</v>
      </c>
      <c r="BH44" s="66">
        <f t="shared" si="41"/>
        <v>0</v>
      </c>
      <c r="BI44" s="66">
        <f t="shared" si="41"/>
        <v>0</v>
      </c>
      <c r="BJ44" s="66">
        <f t="shared" si="41"/>
        <v>0</v>
      </c>
      <c r="BK44" s="46">
        <f t="shared" si="15"/>
        <v>0</v>
      </c>
      <c r="BV44" s="41">
        <v>38</v>
      </c>
      <c r="BW44" s="33" t="s">
        <v>110</v>
      </c>
      <c r="BX44" s="33" t="s">
        <v>227</v>
      </c>
    </row>
    <row r="45" spans="1:79" ht="14.25" customHeight="1">
      <c r="A45" s="23" t="s">
        <v>14</v>
      </c>
      <c r="B45" s="1" t="s">
        <v>251</v>
      </c>
      <c r="C45" s="1" t="s">
        <v>390</v>
      </c>
      <c r="D45" s="1" t="s">
        <v>391</v>
      </c>
      <c r="E45" s="2">
        <v>30</v>
      </c>
      <c r="F45" s="10" t="str">
        <f t="shared" si="4"/>
        <v>第17条の４第１項</v>
      </c>
      <c r="G45" s="11">
        <v>1</v>
      </c>
      <c r="H45" s="2">
        <v>17</v>
      </c>
      <c r="I45" s="10" t="str">
        <f t="shared" si="0"/>
        <v xml:space="preserve">(4) </v>
      </c>
      <c r="J45" s="11">
        <v>0</v>
      </c>
      <c r="K45" s="2">
        <v>22</v>
      </c>
      <c r="L45" s="11">
        <v>0</v>
      </c>
      <c r="M45" s="13">
        <v>43598</v>
      </c>
      <c r="N45" s="10">
        <f t="shared" si="1"/>
        <v>2</v>
      </c>
      <c r="O45" s="11">
        <v>1</v>
      </c>
      <c r="P45" s="1" t="s">
        <v>442</v>
      </c>
      <c r="Q45" s="2">
        <v>4</v>
      </c>
      <c r="R45" s="11">
        <v>1</v>
      </c>
      <c r="S45" s="11">
        <v>0</v>
      </c>
      <c r="T45" s="11" t="s">
        <v>14</v>
      </c>
      <c r="W45" s="49" t="s">
        <v>119</v>
      </c>
      <c r="X45" s="50"/>
      <c r="Y45" s="64">
        <f t="shared" ref="Y45:BJ45" si="42">COUNTIFS($H$4:$H$686,Y$2,$N$4:$N$686,0,$E$4:$E$686,19,$Q$4:$Q$686,"&gt;=1",$Q$4:$Q$686,"&lt;=3")</f>
        <v>0</v>
      </c>
      <c r="Z45" s="64">
        <f t="shared" si="42"/>
        <v>0</v>
      </c>
      <c r="AA45" s="64">
        <f t="shared" si="42"/>
        <v>0</v>
      </c>
      <c r="AB45" s="64">
        <f t="shared" si="42"/>
        <v>0</v>
      </c>
      <c r="AC45" s="64">
        <f t="shared" si="42"/>
        <v>0</v>
      </c>
      <c r="AD45" s="64">
        <f t="shared" si="42"/>
        <v>0</v>
      </c>
      <c r="AE45" s="64">
        <f t="shared" si="42"/>
        <v>0</v>
      </c>
      <c r="AF45" s="64">
        <f t="shared" si="42"/>
        <v>0</v>
      </c>
      <c r="AG45" s="64">
        <f t="shared" si="42"/>
        <v>0</v>
      </c>
      <c r="AH45" s="64">
        <f t="shared" si="42"/>
        <v>0</v>
      </c>
      <c r="AI45" s="64">
        <f t="shared" si="42"/>
        <v>0</v>
      </c>
      <c r="AJ45" s="64">
        <f t="shared" si="42"/>
        <v>0</v>
      </c>
      <c r="AK45" s="64">
        <f t="shared" si="42"/>
        <v>0</v>
      </c>
      <c r="AL45" s="64">
        <f t="shared" si="42"/>
        <v>0</v>
      </c>
      <c r="AM45" s="64">
        <f t="shared" si="42"/>
        <v>0</v>
      </c>
      <c r="AN45" s="64">
        <f t="shared" si="42"/>
        <v>0</v>
      </c>
      <c r="AO45" s="64">
        <f t="shared" si="42"/>
        <v>0</v>
      </c>
      <c r="AP45" s="64">
        <f t="shared" si="42"/>
        <v>0</v>
      </c>
      <c r="AQ45" s="64">
        <f t="shared" si="42"/>
        <v>0</v>
      </c>
      <c r="AR45" s="64">
        <f t="shared" si="42"/>
        <v>0</v>
      </c>
      <c r="AS45" s="64">
        <f t="shared" si="42"/>
        <v>0</v>
      </c>
      <c r="AT45" s="64">
        <f t="shared" si="42"/>
        <v>0</v>
      </c>
      <c r="AU45" s="64">
        <f t="shared" si="42"/>
        <v>0</v>
      </c>
      <c r="AV45" s="64">
        <f t="shared" si="42"/>
        <v>0</v>
      </c>
      <c r="AW45" s="64">
        <f t="shared" si="42"/>
        <v>0</v>
      </c>
      <c r="AX45" s="64">
        <f t="shared" si="42"/>
        <v>0</v>
      </c>
      <c r="AY45" s="64">
        <f t="shared" si="42"/>
        <v>0</v>
      </c>
      <c r="AZ45" s="64">
        <f t="shared" si="42"/>
        <v>0</v>
      </c>
      <c r="BA45" s="64">
        <f t="shared" si="42"/>
        <v>0</v>
      </c>
      <c r="BB45" s="64">
        <f t="shared" si="42"/>
        <v>0</v>
      </c>
      <c r="BC45" s="64">
        <f t="shared" si="42"/>
        <v>0</v>
      </c>
      <c r="BD45" s="64">
        <f t="shared" si="42"/>
        <v>0</v>
      </c>
      <c r="BE45" s="64">
        <f t="shared" si="42"/>
        <v>0</v>
      </c>
      <c r="BF45" s="64">
        <f t="shared" si="42"/>
        <v>0</v>
      </c>
      <c r="BG45" s="64">
        <f t="shared" si="42"/>
        <v>0</v>
      </c>
      <c r="BH45" s="64">
        <f t="shared" si="42"/>
        <v>0</v>
      </c>
      <c r="BI45" s="64">
        <f t="shared" si="42"/>
        <v>0</v>
      </c>
      <c r="BJ45" s="64">
        <f t="shared" si="42"/>
        <v>0</v>
      </c>
      <c r="BK45" s="46">
        <f t="shared" si="15"/>
        <v>0</v>
      </c>
      <c r="BV45" s="41">
        <v>39</v>
      </c>
      <c r="BW45" s="33" t="s">
        <v>111</v>
      </c>
      <c r="BX45" s="33" t="s">
        <v>228</v>
      </c>
    </row>
    <row r="46" spans="1:79" ht="14.25" customHeight="1">
      <c r="A46" s="23" t="s">
        <v>14</v>
      </c>
      <c r="B46" s="1" t="s">
        <v>254</v>
      </c>
      <c r="C46" s="1" t="s">
        <v>615</v>
      </c>
      <c r="D46" s="1" t="s">
        <v>616</v>
      </c>
      <c r="E46" s="2">
        <v>18</v>
      </c>
      <c r="F46" s="10" t="str">
        <f t="shared" si="4"/>
        <v>第５条の３（第３条第１項第４号）</v>
      </c>
      <c r="G46" s="11">
        <v>3</v>
      </c>
      <c r="H46" s="2">
        <v>17</v>
      </c>
      <c r="I46" s="10" t="str">
        <f t="shared" si="0"/>
        <v xml:space="preserve">(4) </v>
      </c>
      <c r="J46" s="11">
        <v>0</v>
      </c>
      <c r="K46" s="2">
        <v>0</v>
      </c>
      <c r="L46" s="11">
        <v>0</v>
      </c>
      <c r="M46" s="13">
        <v>44550</v>
      </c>
      <c r="N46" s="10">
        <f t="shared" si="1"/>
        <v>0</v>
      </c>
      <c r="O46" s="11">
        <v>1</v>
      </c>
      <c r="P46" s="1" t="s">
        <v>617</v>
      </c>
      <c r="Q46" s="2">
        <v>1</v>
      </c>
      <c r="R46" s="11">
        <v>0</v>
      </c>
      <c r="S46" s="11">
        <v>0</v>
      </c>
      <c r="T46" s="11">
        <v>0</v>
      </c>
      <c r="W46" s="43"/>
      <c r="X46" s="69" t="s">
        <v>126</v>
      </c>
      <c r="Y46" s="54">
        <f t="shared" ref="Y46:BK47" si="43">SUM(Y18,Y20,Y22,Y24,Y26,Y28,Y30,Y32,Y34,Y36,Y38,Y40,Y42,Y44)</f>
        <v>0</v>
      </c>
      <c r="Z46" s="54">
        <f t="shared" si="43"/>
        <v>1</v>
      </c>
      <c r="AA46" s="54">
        <f t="shared" si="43"/>
        <v>2</v>
      </c>
      <c r="AB46" s="54">
        <f t="shared" si="43"/>
        <v>2</v>
      </c>
      <c r="AC46" s="54">
        <f t="shared" si="43"/>
        <v>0</v>
      </c>
      <c r="AD46" s="54">
        <f t="shared" si="43"/>
        <v>2</v>
      </c>
      <c r="AE46" s="54">
        <f t="shared" si="43"/>
        <v>0</v>
      </c>
      <c r="AF46" s="54">
        <f t="shared" si="43"/>
        <v>32</v>
      </c>
      <c r="AG46" s="54">
        <f t="shared" si="43"/>
        <v>28</v>
      </c>
      <c r="AH46" s="54">
        <f t="shared" si="43"/>
        <v>17</v>
      </c>
      <c r="AI46" s="54">
        <f t="shared" si="43"/>
        <v>0</v>
      </c>
      <c r="AJ46" s="54">
        <f t="shared" si="43"/>
        <v>0</v>
      </c>
      <c r="AK46" s="54">
        <f t="shared" si="43"/>
        <v>2</v>
      </c>
      <c r="AL46" s="54">
        <f t="shared" si="43"/>
        <v>0</v>
      </c>
      <c r="AM46" s="54">
        <f t="shared" si="43"/>
        <v>0</v>
      </c>
      <c r="AN46" s="54">
        <f t="shared" si="43"/>
        <v>0</v>
      </c>
      <c r="AO46" s="54">
        <f t="shared" si="43"/>
        <v>0</v>
      </c>
      <c r="AP46" s="54">
        <f t="shared" si="43"/>
        <v>0</v>
      </c>
      <c r="AQ46" s="54">
        <f t="shared" si="43"/>
        <v>0</v>
      </c>
      <c r="AR46" s="54">
        <f t="shared" si="43"/>
        <v>0</v>
      </c>
      <c r="AS46" s="54">
        <f t="shared" si="43"/>
        <v>0</v>
      </c>
      <c r="AT46" s="54">
        <f t="shared" si="43"/>
        <v>4</v>
      </c>
      <c r="AU46" s="54">
        <f t="shared" si="43"/>
        <v>0</v>
      </c>
      <c r="AV46" s="54">
        <f t="shared" si="43"/>
        <v>0</v>
      </c>
      <c r="AW46" s="54">
        <f t="shared" si="43"/>
        <v>0</v>
      </c>
      <c r="AX46" s="54">
        <f t="shared" si="43"/>
        <v>0</v>
      </c>
      <c r="AY46" s="54">
        <f t="shared" si="43"/>
        <v>0</v>
      </c>
      <c r="AZ46" s="54">
        <f t="shared" si="43"/>
        <v>1</v>
      </c>
      <c r="BA46" s="54">
        <f t="shared" si="43"/>
        <v>0</v>
      </c>
      <c r="BB46" s="54">
        <f t="shared" si="43"/>
        <v>133</v>
      </c>
      <c r="BC46" s="54">
        <f t="shared" si="43"/>
        <v>3</v>
      </c>
      <c r="BD46" s="54">
        <f t="shared" si="43"/>
        <v>0</v>
      </c>
      <c r="BE46" s="54">
        <f t="shared" si="43"/>
        <v>0</v>
      </c>
      <c r="BF46" s="54">
        <f t="shared" si="43"/>
        <v>0</v>
      </c>
      <c r="BG46" s="54">
        <f t="shared" si="43"/>
        <v>0</v>
      </c>
      <c r="BH46" s="54">
        <f t="shared" si="43"/>
        <v>0</v>
      </c>
      <c r="BI46" s="54">
        <f t="shared" si="43"/>
        <v>0</v>
      </c>
      <c r="BJ46" s="54">
        <f t="shared" si="43"/>
        <v>0</v>
      </c>
      <c r="BK46" s="39">
        <f t="shared" si="43"/>
        <v>227</v>
      </c>
      <c r="BV46" s="41">
        <v>41</v>
      </c>
      <c r="BW46" s="33" t="s">
        <v>112</v>
      </c>
      <c r="BX46" s="33" t="s">
        <v>227</v>
      </c>
    </row>
    <row r="47" spans="1:79" ht="14.25" customHeight="1">
      <c r="A47" s="23" t="s">
        <v>14</v>
      </c>
      <c r="B47" s="1" t="s">
        <v>254</v>
      </c>
      <c r="C47" s="1" t="s">
        <v>392</v>
      </c>
      <c r="D47" s="1" t="s">
        <v>393</v>
      </c>
      <c r="E47" s="2">
        <v>18</v>
      </c>
      <c r="F47" s="10" t="str">
        <f t="shared" si="4"/>
        <v>第５条の３（第３条第１項第４号）</v>
      </c>
      <c r="G47" s="11">
        <v>3</v>
      </c>
      <c r="H47" s="2">
        <v>17</v>
      </c>
      <c r="I47" s="10" t="str">
        <f t="shared" si="0"/>
        <v xml:space="preserve">(4) </v>
      </c>
      <c r="J47" s="11">
        <v>0</v>
      </c>
      <c r="K47" s="2">
        <v>0</v>
      </c>
      <c r="L47" s="11">
        <v>0</v>
      </c>
      <c r="M47" s="13">
        <v>44292</v>
      </c>
      <c r="N47" s="10">
        <f t="shared" si="1"/>
        <v>0</v>
      </c>
      <c r="O47" s="11">
        <v>1</v>
      </c>
      <c r="P47" s="1" t="s">
        <v>618</v>
      </c>
      <c r="Q47" s="2">
        <v>1</v>
      </c>
      <c r="R47" s="11">
        <v>0</v>
      </c>
      <c r="S47" s="11">
        <v>0</v>
      </c>
      <c r="T47" s="11">
        <v>0</v>
      </c>
      <c r="W47" s="29"/>
      <c r="X47" s="70" t="s">
        <v>128</v>
      </c>
      <c r="Y47" s="57">
        <f t="shared" si="43"/>
        <v>0</v>
      </c>
      <c r="Z47" s="57">
        <f t="shared" si="43"/>
        <v>1</v>
      </c>
      <c r="AA47" s="57">
        <f t="shared" si="43"/>
        <v>2</v>
      </c>
      <c r="AB47" s="57">
        <f t="shared" si="43"/>
        <v>2</v>
      </c>
      <c r="AC47" s="57">
        <f t="shared" si="43"/>
        <v>0</v>
      </c>
      <c r="AD47" s="57">
        <f t="shared" si="43"/>
        <v>2</v>
      </c>
      <c r="AE47" s="57">
        <f t="shared" si="43"/>
        <v>0</v>
      </c>
      <c r="AF47" s="57">
        <f t="shared" si="43"/>
        <v>32</v>
      </c>
      <c r="AG47" s="57">
        <f t="shared" si="43"/>
        <v>28</v>
      </c>
      <c r="AH47" s="57">
        <f t="shared" si="43"/>
        <v>17</v>
      </c>
      <c r="AI47" s="57">
        <f t="shared" si="43"/>
        <v>0</v>
      </c>
      <c r="AJ47" s="57">
        <f t="shared" si="43"/>
        <v>0</v>
      </c>
      <c r="AK47" s="57">
        <f t="shared" si="43"/>
        <v>2</v>
      </c>
      <c r="AL47" s="57">
        <f t="shared" si="43"/>
        <v>0</v>
      </c>
      <c r="AM47" s="57">
        <f t="shared" si="43"/>
        <v>0</v>
      </c>
      <c r="AN47" s="57">
        <f t="shared" si="43"/>
        <v>0</v>
      </c>
      <c r="AO47" s="57">
        <f t="shared" si="43"/>
        <v>0</v>
      </c>
      <c r="AP47" s="57">
        <f t="shared" si="43"/>
        <v>0</v>
      </c>
      <c r="AQ47" s="57">
        <f t="shared" si="43"/>
        <v>0</v>
      </c>
      <c r="AR47" s="57">
        <f t="shared" si="43"/>
        <v>0</v>
      </c>
      <c r="AS47" s="57">
        <f t="shared" si="43"/>
        <v>0</v>
      </c>
      <c r="AT47" s="57">
        <f t="shared" si="43"/>
        <v>4</v>
      </c>
      <c r="AU47" s="57">
        <f t="shared" si="43"/>
        <v>0</v>
      </c>
      <c r="AV47" s="57">
        <f t="shared" si="43"/>
        <v>0</v>
      </c>
      <c r="AW47" s="57">
        <f t="shared" si="43"/>
        <v>0</v>
      </c>
      <c r="AX47" s="57">
        <f t="shared" si="43"/>
        <v>0</v>
      </c>
      <c r="AY47" s="57">
        <f t="shared" si="43"/>
        <v>0</v>
      </c>
      <c r="AZ47" s="57">
        <f t="shared" si="43"/>
        <v>1</v>
      </c>
      <c r="BA47" s="57">
        <f t="shared" si="43"/>
        <v>0</v>
      </c>
      <c r="BB47" s="57">
        <f t="shared" si="43"/>
        <v>131</v>
      </c>
      <c r="BC47" s="57">
        <f t="shared" si="43"/>
        <v>3</v>
      </c>
      <c r="BD47" s="57">
        <f t="shared" si="43"/>
        <v>0</v>
      </c>
      <c r="BE47" s="57">
        <f t="shared" si="43"/>
        <v>0</v>
      </c>
      <c r="BF47" s="57">
        <f t="shared" si="43"/>
        <v>0</v>
      </c>
      <c r="BG47" s="57">
        <f t="shared" si="43"/>
        <v>0</v>
      </c>
      <c r="BH47" s="57">
        <f t="shared" si="43"/>
        <v>0</v>
      </c>
      <c r="BI47" s="57">
        <f t="shared" si="43"/>
        <v>0</v>
      </c>
      <c r="BJ47" s="57">
        <f t="shared" si="43"/>
        <v>0</v>
      </c>
      <c r="BK47" s="48">
        <f t="shared" si="43"/>
        <v>225</v>
      </c>
      <c r="BV47" s="41">
        <v>42</v>
      </c>
      <c r="BW47" s="33" t="s">
        <v>239</v>
      </c>
      <c r="BX47" s="33" t="s">
        <v>228</v>
      </c>
    </row>
    <row r="48" spans="1:79" ht="14.25" customHeight="1">
      <c r="A48" s="23" t="s">
        <v>14</v>
      </c>
      <c r="B48" s="1" t="s">
        <v>254</v>
      </c>
      <c r="C48" s="1" t="s">
        <v>503</v>
      </c>
      <c r="D48" s="1" t="s">
        <v>504</v>
      </c>
      <c r="E48" s="2">
        <v>30</v>
      </c>
      <c r="F48" s="10" t="str">
        <f t="shared" si="4"/>
        <v>第17条の４第１項</v>
      </c>
      <c r="G48" s="11">
        <v>1</v>
      </c>
      <c r="H48" s="2">
        <v>18</v>
      </c>
      <c r="I48" s="10" t="str">
        <f t="shared" si="0"/>
        <v>(5)　イ</v>
      </c>
      <c r="J48" s="11" t="s">
        <v>14</v>
      </c>
      <c r="K48" s="2">
        <v>22</v>
      </c>
      <c r="L48" s="11" t="s">
        <v>14</v>
      </c>
      <c r="M48" s="13">
        <v>44278</v>
      </c>
      <c r="N48" s="10">
        <f t="shared" si="1"/>
        <v>1</v>
      </c>
      <c r="O48" s="11">
        <v>1</v>
      </c>
      <c r="P48" s="1" t="s">
        <v>607</v>
      </c>
      <c r="Q48" s="2">
        <v>1</v>
      </c>
      <c r="R48" s="11" t="s">
        <v>14</v>
      </c>
      <c r="S48" s="11" t="s">
        <v>14</v>
      </c>
      <c r="T48" s="11" t="s">
        <v>14</v>
      </c>
      <c r="W48" s="68"/>
      <c r="X48" s="71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72"/>
      <c r="BV48" s="41">
        <v>43</v>
      </c>
      <c r="BW48" s="33" t="s">
        <v>240</v>
      </c>
      <c r="BX48" s="33" t="s">
        <v>228</v>
      </c>
    </row>
    <row r="49" spans="1:76" s="20" customFormat="1" ht="14.25" customHeight="1">
      <c r="A49" s="23" t="s">
        <v>14</v>
      </c>
      <c r="B49" s="1" t="s">
        <v>72</v>
      </c>
      <c r="C49" s="1" t="s">
        <v>394</v>
      </c>
      <c r="D49" s="1" t="s">
        <v>395</v>
      </c>
      <c r="E49" s="2">
        <v>18</v>
      </c>
      <c r="F49" s="10" t="str">
        <f t="shared" si="4"/>
        <v>第５条の３（第３条第１項第４号）</v>
      </c>
      <c r="G49" s="11">
        <v>1</v>
      </c>
      <c r="H49" s="2">
        <v>0</v>
      </c>
      <c r="I49" s="10" t="str">
        <f t="shared" si="0"/>
        <v>用途なし</v>
      </c>
      <c r="J49" s="11">
        <v>0</v>
      </c>
      <c r="K49" s="2">
        <v>0</v>
      </c>
      <c r="L49" s="11">
        <v>0</v>
      </c>
      <c r="M49" s="13">
        <v>44487</v>
      </c>
      <c r="N49" s="10">
        <f t="shared" si="1"/>
        <v>0</v>
      </c>
      <c r="O49" s="11">
        <v>2</v>
      </c>
      <c r="P49" s="1" t="s">
        <v>562</v>
      </c>
      <c r="Q49" s="2">
        <v>1</v>
      </c>
      <c r="R49" s="11">
        <v>0</v>
      </c>
      <c r="S49" s="11">
        <v>0</v>
      </c>
      <c r="T49" s="11">
        <v>0</v>
      </c>
      <c r="U49" s="23"/>
      <c r="W49" s="36"/>
      <c r="X49" s="37">
        <v>11</v>
      </c>
      <c r="Y49" s="62">
        <f t="shared" ref="Y49:BJ49" si="44">COUNTIFS($H$4:$H$686,Y$2,$N$4:$N$686,0,$E$4:$E$686,"&gt;=30",$E$4:$E$686,"&lt;=31",$K$4:$K$686,11)</f>
        <v>0</v>
      </c>
      <c r="Z49" s="62">
        <f t="shared" si="44"/>
        <v>0</v>
      </c>
      <c r="AA49" s="62">
        <f t="shared" si="44"/>
        <v>0</v>
      </c>
      <c r="AB49" s="62">
        <f t="shared" si="44"/>
        <v>0</v>
      </c>
      <c r="AC49" s="62">
        <f t="shared" si="44"/>
        <v>0</v>
      </c>
      <c r="AD49" s="62">
        <f t="shared" si="44"/>
        <v>0</v>
      </c>
      <c r="AE49" s="62">
        <f t="shared" si="44"/>
        <v>0</v>
      </c>
      <c r="AF49" s="62">
        <f t="shared" si="44"/>
        <v>0</v>
      </c>
      <c r="AG49" s="62">
        <f t="shared" si="44"/>
        <v>0</v>
      </c>
      <c r="AH49" s="62">
        <f t="shared" si="44"/>
        <v>1</v>
      </c>
      <c r="AI49" s="62">
        <f t="shared" si="44"/>
        <v>0</v>
      </c>
      <c r="AJ49" s="62">
        <f t="shared" si="44"/>
        <v>0</v>
      </c>
      <c r="AK49" s="62">
        <f t="shared" si="44"/>
        <v>0</v>
      </c>
      <c r="AL49" s="62">
        <f t="shared" si="44"/>
        <v>0</v>
      </c>
      <c r="AM49" s="62">
        <f t="shared" si="44"/>
        <v>0</v>
      </c>
      <c r="AN49" s="62">
        <f t="shared" si="44"/>
        <v>0</v>
      </c>
      <c r="AO49" s="62">
        <f t="shared" si="44"/>
        <v>0</v>
      </c>
      <c r="AP49" s="62">
        <f t="shared" si="44"/>
        <v>0</v>
      </c>
      <c r="AQ49" s="62">
        <f t="shared" si="44"/>
        <v>0</v>
      </c>
      <c r="AR49" s="62">
        <f t="shared" si="44"/>
        <v>0</v>
      </c>
      <c r="AS49" s="62">
        <f t="shared" si="44"/>
        <v>0</v>
      </c>
      <c r="AT49" s="62">
        <f t="shared" si="44"/>
        <v>5</v>
      </c>
      <c r="AU49" s="62">
        <f t="shared" si="44"/>
        <v>0</v>
      </c>
      <c r="AV49" s="62">
        <f t="shared" si="44"/>
        <v>0</v>
      </c>
      <c r="AW49" s="62">
        <f t="shared" si="44"/>
        <v>0</v>
      </c>
      <c r="AX49" s="62">
        <f t="shared" si="44"/>
        <v>2</v>
      </c>
      <c r="AY49" s="62">
        <f t="shared" si="44"/>
        <v>0</v>
      </c>
      <c r="AZ49" s="62">
        <f t="shared" si="44"/>
        <v>0</v>
      </c>
      <c r="BA49" s="62">
        <f t="shared" si="44"/>
        <v>1</v>
      </c>
      <c r="BB49" s="62">
        <f t="shared" si="44"/>
        <v>0</v>
      </c>
      <c r="BC49" s="62">
        <f t="shared" si="44"/>
        <v>0</v>
      </c>
      <c r="BD49" s="62">
        <f t="shared" si="44"/>
        <v>0</v>
      </c>
      <c r="BE49" s="62">
        <f t="shared" si="44"/>
        <v>0</v>
      </c>
      <c r="BF49" s="62">
        <f t="shared" si="44"/>
        <v>0</v>
      </c>
      <c r="BG49" s="62">
        <f t="shared" si="44"/>
        <v>0</v>
      </c>
      <c r="BH49" s="62">
        <f t="shared" si="44"/>
        <v>0</v>
      </c>
      <c r="BI49" s="62">
        <f t="shared" si="44"/>
        <v>0</v>
      </c>
      <c r="BJ49" s="62">
        <f t="shared" si="44"/>
        <v>0</v>
      </c>
      <c r="BK49" s="39">
        <f t="shared" ref="BK49:BK96" si="45">SUM(Y49:BJ49)</f>
        <v>9</v>
      </c>
      <c r="BP49" s="23"/>
      <c r="BQ49" s="23"/>
      <c r="BR49" s="23"/>
      <c r="BS49" s="25"/>
      <c r="BV49" s="41">
        <v>48</v>
      </c>
      <c r="BW49" s="33" t="s">
        <v>241</v>
      </c>
      <c r="BX49" s="33" t="s">
        <v>228</v>
      </c>
    </row>
    <row r="50" spans="1:76" s="20" customFormat="1" ht="14.25" customHeight="1">
      <c r="A50" s="23" t="s">
        <v>14</v>
      </c>
      <c r="B50" s="1" t="s">
        <v>72</v>
      </c>
      <c r="C50" s="1" t="s">
        <v>396</v>
      </c>
      <c r="D50" s="1" t="s">
        <v>505</v>
      </c>
      <c r="E50" s="2">
        <v>30</v>
      </c>
      <c r="F50" s="10" t="str">
        <f t="shared" si="4"/>
        <v>第17条の４第１項</v>
      </c>
      <c r="G50" s="11">
        <v>2</v>
      </c>
      <c r="H50" s="2">
        <v>17</v>
      </c>
      <c r="I50" s="10" t="str">
        <f t="shared" si="0"/>
        <v xml:space="preserve">(4) </v>
      </c>
      <c r="J50" s="11">
        <v>0</v>
      </c>
      <c r="K50" s="2">
        <v>12</v>
      </c>
      <c r="L50" s="11">
        <v>0</v>
      </c>
      <c r="M50" s="13">
        <v>44278</v>
      </c>
      <c r="N50" s="10">
        <f t="shared" si="1"/>
        <v>1</v>
      </c>
      <c r="O50" s="11">
        <v>1</v>
      </c>
      <c r="P50" s="1" t="s">
        <v>506</v>
      </c>
      <c r="Q50" s="2">
        <v>4</v>
      </c>
      <c r="R50" s="11">
        <v>0</v>
      </c>
      <c r="S50" s="11">
        <v>0</v>
      </c>
      <c r="T50" s="11">
        <v>0</v>
      </c>
      <c r="U50" s="23"/>
      <c r="W50" s="49" t="s">
        <v>119</v>
      </c>
      <c r="X50" s="50" t="s">
        <v>129</v>
      </c>
      <c r="Y50" s="64">
        <f t="shared" ref="Y50:BJ50" si="46">COUNTIFS($H$4:$H$686,Y$2,$N$4:$N$686,0,$E$4:$E$686,"&gt;=30",$E$4:$E$686,"&lt;=31",$K$4:$K$686,11,$Q$4:$Q$686,"&gt;=1",$Q$4:$Q$686,"&lt;=3")</f>
        <v>0</v>
      </c>
      <c r="Z50" s="64">
        <f t="shared" si="46"/>
        <v>0</v>
      </c>
      <c r="AA50" s="64">
        <f t="shared" si="46"/>
        <v>0</v>
      </c>
      <c r="AB50" s="64">
        <f t="shared" si="46"/>
        <v>0</v>
      </c>
      <c r="AC50" s="64">
        <f t="shared" si="46"/>
        <v>0</v>
      </c>
      <c r="AD50" s="64">
        <f t="shared" si="46"/>
        <v>0</v>
      </c>
      <c r="AE50" s="64">
        <f t="shared" si="46"/>
        <v>0</v>
      </c>
      <c r="AF50" s="64">
        <f t="shared" si="46"/>
        <v>0</v>
      </c>
      <c r="AG50" s="64">
        <f t="shared" si="46"/>
        <v>0</v>
      </c>
      <c r="AH50" s="64">
        <f t="shared" si="46"/>
        <v>1</v>
      </c>
      <c r="AI50" s="64">
        <f t="shared" si="46"/>
        <v>0</v>
      </c>
      <c r="AJ50" s="64">
        <f t="shared" si="46"/>
        <v>0</v>
      </c>
      <c r="AK50" s="64">
        <f t="shared" si="46"/>
        <v>0</v>
      </c>
      <c r="AL50" s="64">
        <f t="shared" si="46"/>
        <v>0</v>
      </c>
      <c r="AM50" s="64">
        <f t="shared" si="46"/>
        <v>0</v>
      </c>
      <c r="AN50" s="64">
        <f t="shared" si="46"/>
        <v>0</v>
      </c>
      <c r="AO50" s="64">
        <f t="shared" si="46"/>
        <v>0</v>
      </c>
      <c r="AP50" s="64">
        <f t="shared" si="46"/>
        <v>0</v>
      </c>
      <c r="AQ50" s="64">
        <f t="shared" si="46"/>
        <v>0</v>
      </c>
      <c r="AR50" s="64">
        <f t="shared" si="46"/>
        <v>0</v>
      </c>
      <c r="AS50" s="64">
        <f t="shared" si="46"/>
        <v>0</v>
      </c>
      <c r="AT50" s="64">
        <f t="shared" si="46"/>
        <v>2</v>
      </c>
      <c r="AU50" s="64">
        <f t="shared" si="46"/>
        <v>0</v>
      </c>
      <c r="AV50" s="64">
        <f t="shared" si="46"/>
        <v>0</v>
      </c>
      <c r="AW50" s="64">
        <f t="shared" si="46"/>
        <v>0</v>
      </c>
      <c r="AX50" s="64">
        <f t="shared" si="46"/>
        <v>0</v>
      </c>
      <c r="AY50" s="64">
        <f t="shared" si="46"/>
        <v>0</v>
      </c>
      <c r="AZ50" s="64">
        <f t="shared" si="46"/>
        <v>0</v>
      </c>
      <c r="BA50" s="64">
        <f t="shared" si="46"/>
        <v>1</v>
      </c>
      <c r="BB50" s="64">
        <f t="shared" si="46"/>
        <v>0</v>
      </c>
      <c r="BC50" s="64">
        <f t="shared" si="46"/>
        <v>0</v>
      </c>
      <c r="BD50" s="64">
        <f t="shared" si="46"/>
        <v>0</v>
      </c>
      <c r="BE50" s="64">
        <f t="shared" si="46"/>
        <v>0</v>
      </c>
      <c r="BF50" s="64">
        <f t="shared" si="46"/>
        <v>0</v>
      </c>
      <c r="BG50" s="64">
        <f t="shared" si="46"/>
        <v>0</v>
      </c>
      <c r="BH50" s="64">
        <f t="shared" si="46"/>
        <v>0</v>
      </c>
      <c r="BI50" s="64">
        <f t="shared" si="46"/>
        <v>0</v>
      </c>
      <c r="BJ50" s="64">
        <f t="shared" si="46"/>
        <v>0</v>
      </c>
      <c r="BK50" s="46">
        <f t="shared" si="45"/>
        <v>4</v>
      </c>
      <c r="BP50" s="23"/>
      <c r="BQ50" s="23"/>
      <c r="BR50" s="23"/>
      <c r="BS50" s="25"/>
      <c r="BV50" s="41">
        <v>44</v>
      </c>
      <c r="BW50" s="33" t="s">
        <v>242</v>
      </c>
      <c r="BX50" s="33" t="s">
        <v>227</v>
      </c>
    </row>
    <row r="51" spans="1:76" s="20" customFormat="1" ht="14.25" customHeight="1">
      <c r="A51" s="23" t="s">
        <v>14</v>
      </c>
      <c r="B51" s="1" t="s">
        <v>72</v>
      </c>
      <c r="C51" s="1" t="s">
        <v>396</v>
      </c>
      <c r="D51" s="1" t="s">
        <v>505</v>
      </c>
      <c r="E51" s="2">
        <v>30</v>
      </c>
      <c r="F51" s="10" t="str">
        <f t="shared" si="4"/>
        <v>第17条の４第１項</v>
      </c>
      <c r="G51" s="11">
        <v>2</v>
      </c>
      <c r="H51" s="2">
        <v>17</v>
      </c>
      <c r="I51" s="10" t="str">
        <f t="shared" si="0"/>
        <v xml:space="preserve">(4) </v>
      </c>
      <c r="J51" s="11">
        <v>0</v>
      </c>
      <c r="K51" s="2">
        <v>22</v>
      </c>
      <c r="L51" s="11">
        <v>0</v>
      </c>
      <c r="M51" s="13">
        <v>44278</v>
      </c>
      <c r="N51" s="10">
        <f t="shared" si="1"/>
        <v>1</v>
      </c>
      <c r="O51" s="11">
        <v>1</v>
      </c>
      <c r="P51" s="1" t="s">
        <v>506</v>
      </c>
      <c r="Q51" s="2">
        <v>4</v>
      </c>
      <c r="R51" s="11">
        <v>0</v>
      </c>
      <c r="S51" s="11">
        <v>0</v>
      </c>
      <c r="T51" s="11">
        <v>0</v>
      </c>
      <c r="U51" s="23"/>
      <c r="W51" s="43"/>
      <c r="X51" s="44">
        <v>12</v>
      </c>
      <c r="Y51" s="66">
        <f t="shared" ref="Y51:BJ51" si="47">COUNTIFS($H$4:$H$686,Y$2,$N$4:$N$686,0,$E$4:$E$686,"&gt;=30",$E$4:$E$686,"&lt;=31",$K$4:$K$686,12)</f>
        <v>0</v>
      </c>
      <c r="Z51" s="66">
        <f t="shared" si="47"/>
        <v>0</v>
      </c>
      <c r="AA51" s="66">
        <f t="shared" si="47"/>
        <v>1</v>
      </c>
      <c r="AB51" s="66">
        <f t="shared" si="47"/>
        <v>0</v>
      </c>
      <c r="AC51" s="66">
        <f t="shared" si="47"/>
        <v>0</v>
      </c>
      <c r="AD51" s="66">
        <f t="shared" si="47"/>
        <v>2</v>
      </c>
      <c r="AE51" s="66">
        <f t="shared" si="47"/>
        <v>0</v>
      </c>
      <c r="AF51" s="66">
        <f t="shared" si="47"/>
        <v>0</v>
      </c>
      <c r="AG51" s="66">
        <f t="shared" si="47"/>
        <v>3</v>
      </c>
      <c r="AH51" s="66">
        <f t="shared" si="47"/>
        <v>1</v>
      </c>
      <c r="AI51" s="66">
        <f t="shared" si="47"/>
        <v>2</v>
      </c>
      <c r="AJ51" s="66">
        <f t="shared" si="47"/>
        <v>0</v>
      </c>
      <c r="AK51" s="66">
        <f t="shared" si="47"/>
        <v>0</v>
      </c>
      <c r="AL51" s="66">
        <f t="shared" si="47"/>
        <v>0</v>
      </c>
      <c r="AM51" s="66">
        <f t="shared" si="47"/>
        <v>0</v>
      </c>
      <c r="AN51" s="66">
        <f t="shared" si="47"/>
        <v>0</v>
      </c>
      <c r="AO51" s="66">
        <f t="shared" si="47"/>
        <v>0</v>
      </c>
      <c r="AP51" s="66">
        <f t="shared" si="47"/>
        <v>0</v>
      </c>
      <c r="AQ51" s="66">
        <f t="shared" si="47"/>
        <v>0</v>
      </c>
      <c r="AR51" s="66">
        <f t="shared" si="47"/>
        <v>0</v>
      </c>
      <c r="AS51" s="66">
        <f t="shared" si="47"/>
        <v>1</v>
      </c>
      <c r="AT51" s="66">
        <f t="shared" si="47"/>
        <v>45</v>
      </c>
      <c r="AU51" s="66">
        <f t="shared" si="47"/>
        <v>0</v>
      </c>
      <c r="AV51" s="66">
        <f t="shared" si="47"/>
        <v>0</v>
      </c>
      <c r="AW51" s="66">
        <f t="shared" si="47"/>
        <v>0</v>
      </c>
      <c r="AX51" s="66">
        <f t="shared" si="47"/>
        <v>7</v>
      </c>
      <c r="AY51" s="66">
        <f t="shared" si="47"/>
        <v>0</v>
      </c>
      <c r="AZ51" s="66">
        <f t="shared" si="47"/>
        <v>0</v>
      </c>
      <c r="BA51" s="66">
        <f t="shared" si="47"/>
        <v>2</v>
      </c>
      <c r="BB51" s="66">
        <f t="shared" si="47"/>
        <v>3</v>
      </c>
      <c r="BC51" s="66">
        <f t="shared" si="47"/>
        <v>6</v>
      </c>
      <c r="BD51" s="66">
        <f t="shared" si="47"/>
        <v>0</v>
      </c>
      <c r="BE51" s="66">
        <f t="shared" si="47"/>
        <v>0</v>
      </c>
      <c r="BF51" s="66">
        <f t="shared" si="47"/>
        <v>0</v>
      </c>
      <c r="BG51" s="66">
        <f t="shared" si="47"/>
        <v>0</v>
      </c>
      <c r="BH51" s="66">
        <f t="shared" si="47"/>
        <v>0</v>
      </c>
      <c r="BI51" s="66">
        <f t="shared" si="47"/>
        <v>0</v>
      </c>
      <c r="BJ51" s="66">
        <f t="shared" si="47"/>
        <v>0</v>
      </c>
      <c r="BK51" s="46">
        <f t="shared" si="45"/>
        <v>73</v>
      </c>
      <c r="BP51" s="23"/>
      <c r="BQ51" s="23"/>
      <c r="BR51" s="23"/>
      <c r="BS51" s="25"/>
      <c r="BV51" s="41">
        <v>45</v>
      </c>
      <c r="BW51" s="33" t="s">
        <v>243</v>
      </c>
      <c r="BX51" s="33" t="s">
        <v>227</v>
      </c>
    </row>
    <row r="52" spans="1:76" s="20" customFormat="1" ht="14.25" customHeight="1">
      <c r="A52" s="23" t="s">
        <v>14</v>
      </c>
      <c r="B52" s="1" t="s">
        <v>72</v>
      </c>
      <c r="C52" s="1" t="s">
        <v>397</v>
      </c>
      <c r="D52" s="1" t="s">
        <v>398</v>
      </c>
      <c r="E52" s="2">
        <v>18</v>
      </c>
      <c r="F52" s="10" t="str">
        <f t="shared" si="4"/>
        <v>第５条の３（第３条第１項第４号）</v>
      </c>
      <c r="G52" s="11">
        <v>2</v>
      </c>
      <c r="H52" s="2">
        <v>16</v>
      </c>
      <c r="I52" s="10" t="str">
        <f t="shared" si="0"/>
        <v>(3)　ロ</v>
      </c>
      <c r="J52" s="11">
        <v>2</v>
      </c>
      <c r="K52" s="2">
        <v>0</v>
      </c>
      <c r="L52" s="11">
        <v>0</v>
      </c>
      <c r="M52" s="13">
        <v>44551</v>
      </c>
      <c r="N52" s="10">
        <f t="shared" si="1"/>
        <v>0</v>
      </c>
      <c r="O52" s="11">
        <v>1</v>
      </c>
      <c r="P52" s="1" t="s">
        <v>604</v>
      </c>
      <c r="Q52" s="2">
        <v>1</v>
      </c>
      <c r="R52" s="11">
        <v>0</v>
      </c>
      <c r="S52" s="11">
        <v>0</v>
      </c>
      <c r="T52" s="11">
        <v>0</v>
      </c>
      <c r="U52" s="23"/>
      <c r="W52" s="49" t="s">
        <v>119</v>
      </c>
      <c r="X52" s="50" t="s">
        <v>130</v>
      </c>
      <c r="Y52" s="64">
        <f t="shared" ref="Y52:BJ52" si="48">COUNTIFS($H$4:$H$686,Y$2,$N$4:$N$686,0,$E$4:$E$686,"&gt;=30",$E$4:$E$686,"&lt;=31",$K$4:$K$686,12,$Q$4:$Q$686,"&gt;=1",$Q$4:$Q$686,"&lt;=3")</f>
        <v>0</v>
      </c>
      <c r="Z52" s="64">
        <f t="shared" si="48"/>
        <v>0</v>
      </c>
      <c r="AA52" s="64">
        <f t="shared" si="48"/>
        <v>1</v>
      </c>
      <c r="AB52" s="64">
        <f t="shared" si="48"/>
        <v>0</v>
      </c>
      <c r="AC52" s="64">
        <f t="shared" si="48"/>
        <v>0</v>
      </c>
      <c r="AD52" s="64">
        <f t="shared" si="48"/>
        <v>0</v>
      </c>
      <c r="AE52" s="64">
        <f t="shared" si="48"/>
        <v>0</v>
      </c>
      <c r="AF52" s="64">
        <f t="shared" si="48"/>
        <v>0</v>
      </c>
      <c r="AG52" s="64">
        <f t="shared" si="48"/>
        <v>1</v>
      </c>
      <c r="AH52" s="64">
        <f t="shared" si="48"/>
        <v>1</v>
      </c>
      <c r="AI52" s="64">
        <f t="shared" si="48"/>
        <v>0</v>
      </c>
      <c r="AJ52" s="64">
        <f t="shared" si="48"/>
        <v>0</v>
      </c>
      <c r="AK52" s="64">
        <f t="shared" si="48"/>
        <v>0</v>
      </c>
      <c r="AL52" s="64">
        <f t="shared" si="48"/>
        <v>0</v>
      </c>
      <c r="AM52" s="64">
        <f t="shared" si="48"/>
        <v>0</v>
      </c>
      <c r="AN52" s="64">
        <f t="shared" si="48"/>
        <v>0</v>
      </c>
      <c r="AO52" s="64">
        <f t="shared" si="48"/>
        <v>0</v>
      </c>
      <c r="AP52" s="64">
        <f t="shared" si="48"/>
        <v>0</v>
      </c>
      <c r="AQ52" s="64">
        <f t="shared" si="48"/>
        <v>0</v>
      </c>
      <c r="AR52" s="64">
        <f t="shared" si="48"/>
        <v>0</v>
      </c>
      <c r="AS52" s="64">
        <f t="shared" si="48"/>
        <v>0</v>
      </c>
      <c r="AT52" s="64">
        <f t="shared" si="48"/>
        <v>19</v>
      </c>
      <c r="AU52" s="64">
        <f t="shared" si="48"/>
        <v>0</v>
      </c>
      <c r="AV52" s="64">
        <f t="shared" si="48"/>
        <v>0</v>
      </c>
      <c r="AW52" s="64">
        <f t="shared" si="48"/>
        <v>0</v>
      </c>
      <c r="AX52" s="64">
        <f t="shared" si="48"/>
        <v>1</v>
      </c>
      <c r="AY52" s="64">
        <f t="shared" si="48"/>
        <v>0</v>
      </c>
      <c r="AZ52" s="64">
        <f t="shared" si="48"/>
        <v>0</v>
      </c>
      <c r="BA52" s="64">
        <f t="shared" si="48"/>
        <v>2</v>
      </c>
      <c r="BB52" s="64">
        <f t="shared" si="48"/>
        <v>3</v>
      </c>
      <c r="BC52" s="64">
        <f t="shared" si="48"/>
        <v>4</v>
      </c>
      <c r="BD52" s="64">
        <f t="shared" si="48"/>
        <v>0</v>
      </c>
      <c r="BE52" s="64">
        <f t="shared" si="48"/>
        <v>0</v>
      </c>
      <c r="BF52" s="64">
        <f t="shared" si="48"/>
        <v>0</v>
      </c>
      <c r="BG52" s="64">
        <f t="shared" si="48"/>
        <v>0</v>
      </c>
      <c r="BH52" s="64">
        <f t="shared" si="48"/>
        <v>0</v>
      </c>
      <c r="BI52" s="64">
        <f t="shared" si="48"/>
        <v>0</v>
      </c>
      <c r="BJ52" s="64">
        <f t="shared" si="48"/>
        <v>0</v>
      </c>
      <c r="BK52" s="46">
        <f t="shared" si="45"/>
        <v>32</v>
      </c>
      <c r="BP52" s="23"/>
      <c r="BQ52" s="23"/>
      <c r="BR52" s="23"/>
      <c r="BS52" s="25"/>
      <c r="BV52" s="41">
        <v>46</v>
      </c>
      <c r="BW52" s="33" t="s">
        <v>244</v>
      </c>
      <c r="BX52" s="33" t="s">
        <v>227</v>
      </c>
    </row>
    <row r="53" spans="1:76" s="20" customFormat="1" ht="14.25" customHeight="1">
      <c r="A53" s="23" t="s">
        <v>14</v>
      </c>
      <c r="B53" s="1" t="s">
        <v>72</v>
      </c>
      <c r="C53" s="1" t="s">
        <v>507</v>
      </c>
      <c r="D53" s="1" t="s">
        <v>508</v>
      </c>
      <c r="E53" s="2">
        <v>30</v>
      </c>
      <c r="F53" s="10" t="str">
        <f t="shared" si="4"/>
        <v>第17条の４第１項</v>
      </c>
      <c r="G53" s="11">
        <v>1</v>
      </c>
      <c r="H53" s="2">
        <v>17</v>
      </c>
      <c r="I53" s="10" t="str">
        <f t="shared" si="0"/>
        <v xml:space="preserve">(4) </v>
      </c>
      <c r="J53" s="11">
        <v>0</v>
      </c>
      <c r="K53" s="2">
        <v>12</v>
      </c>
      <c r="L53" s="11">
        <v>0</v>
      </c>
      <c r="M53" s="13">
        <v>44214</v>
      </c>
      <c r="N53" s="10">
        <f t="shared" si="1"/>
        <v>1</v>
      </c>
      <c r="O53" s="11">
        <v>1</v>
      </c>
      <c r="P53" s="1" t="s">
        <v>509</v>
      </c>
      <c r="Q53" s="2">
        <v>4</v>
      </c>
      <c r="R53" s="11">
        <v>0</v>
      </c>
      <c r="S53" s="11">
        <v>0</v>
      </c>
      <c r="T53" s="11">
        <v>0</v>
      </c>
      <c r="U53" s="23"/>
      <c r="W53" s="43"/>
      <c r="X53" s="44">
        <v>13</v>
      </c>
      <c r="Y53" s="66">
        <f t="shared" ref="Y53:BJ53" si="49">COUNTIFS($H$4:$H$686,Y$2,$N$4:$N$686,0,$E$4:$E$686,"&gt;=30",$E$4:$E$686,"&lt;=31",$K$4:$K$686,13)</f>
        <v>0</v>
      </c>
      <c r="Z53" s="66">
        <f t="shared" si="49"/>
        <v>0</v>
      </c>
      <c r="AA53" s="66">
        <f t="shared" si="49"/>
        <v>0</v>
      </c>
      <c r="AB53" s="66">
        <f t="shared" si="49"/>
        <v>0</v>
      </c>
      <c r="AC53" s="66">
        <f t="shared" si="49"/>
        <v>0</v>
      </c>
      <c r="AD53" s="66">
        <f t="shared" si="49"/>
        <v>0</v>
      </c>
      <c r="AE53" s="66">
        <f t="shared" si="49"/>
        <v>0</v>
      </c>
      <c r="AF53" s="66">
        <f t="shared" si="49"/>
        <v>0</v>
      </c>
      <c r="AG53" s="66">
        <f t="shared" si="49"/>
        <v>0</v>
      </c>
      <c r="AH53" s="66">
        <f t="shared" si="49"/>
        <v>0</v>
      </c>
      <c r="AI53" s="66">
        <f t="shared" si="49"/>
        <v>0</v>
      </c>
      <c r="AJ53" s="66">
        <f t="shared" si="49"/>
        <v>0</v>
      </c>
      <c r="AK53" s="66">
        <f t="shared" si="49"/>
        <v>1</v>
      </c>
      <c r="AL53" s="66">
        <f t="shared" si="49"/>
        <v>0</v>
      </c>
      <c r="AM53" s="66">
        <f t="shared" si="49"/>
        <v>0</v>
      </c>
      <c r="AN53" s="66">
        <f t="shared" si="49"/>
        <v>0</v>
      </c>
      <c r="AO53" s="66">
        <f t="shared" si="49"/>
        <v>0</v>
      </c>
      <c r="AP53" s="66">
        <f t="shared" si="49"/>
        <v>0</v>
      </c>
      <c r="AQ53" s="66">
        <f t="shared" si="49"/>
        <v>0</v>
      </c>
      <c r="AR53" s="66">
        <f t="shared" si="49"/>
        <v>0</v>
      </c>
      <c r="AS53" s="66">
        <f t="shared" si="49"/>
        <v>0</v>
      </c>
      <c r="AT53" s="66">
        <f t="shared" si="49"/>
        <v>0</v>
      </c>
      <c r="AU53" s="66">
        <f t="shared" si="49"/>
        <v>0</v>
      </c>
      <c r="AV53" s="66">
        <f t="shared" si="49"/>
        <v>0</v>
      </c>
      <c r="AW53" s="66">
        <f t="shared" si="49"/>
        <v>0</v>
      </c>
      <c r="AX53" s="66">
        <f t="shared" si="49"/>
        <v>0</v>
      </c>
      <c r="AY53" s="66">
        <f t="shared" si="49"/>
        <v>0</v>
      </c>
      <c r="AZ53" s="66">
        <f t="shared" si="49"/>
        <v>0</v>
      </c>
      <c r="BA53" s="66">
        <f t="shared" si="49"/>
        <v>0</v>
      </c>
      <c r="BB53" s="66">
        <f t="shared" si="49"/>
        <v>1</v>
      </c>
      <c r="BC53" s="66">
        <f t="shared" si="49"/>
        <v>0</v>
      </c>
      <c r="BD53" s="66">
        <f t="shared" si="49"/>
        <v>0</v>
      </c>
      <c r="BE53" s="66">
        <f t="shared" si="49"/>
        <v>0</v>
      </c>
      <c r="BF53" s="66">
        <f t="shared" si="49"/>
        <v>0</v>
      </c>
      <c r="BG53" s="66">
        <f t="shared" si="49"/>
        <v>0</v>
      </c>
      <c r="BH53" s="66">
        <f t="shared" si="49"/>
        <v>0</v>
      </c>
      <c r="BI53" s="66">
        <f t="shared" si="49"/>
        <v>0</v>
      </c>
      <c r="BJ53" s="66">
        <f t="shared" si="49"/>
        <v>0</v>
      </c>
      <c r="BK53" s="46">
        <f t="shared" si="45"/>
        <v>2</v>
      </c>
      <c r="BP53" s="23"/>
      <c r="BQ53" s="23"/>
      <c r="BR53" s="23"/>
      <c r="BS53" s="25"/>
      <c r="BV53" s="41">
        <v>47</v>
      </c>
      <c r="BW53" s="33" t="s">
        <v>245</v>
      </c>
      <c r="BX53" s="33" t="s">
        <v>227</v>
      </c>
    </row>
    <row r="54" spans="1:76" s="20" customFormat="1" ht="14.25" customHeight="1">
      <c r="A54" s="23" t="s">
        <v>14</v>
      </c>
      <c r="B54" s="1" t="s">
        <v>72</v>
      </c>
      <c r="C54" s="1" t="s">
        <v>507</v>
      </c>
      <c r="D54" s="1" t="s">
        <v>508</v>
      </c>
      <c r="E54" s="2">
        <v>30</v>
      </c>
      <c r="F54" s="10" t="str">
        <f t="shared" si="4"/>
        <v>第17条の４第１項</v>
      </c>
      <c r="G54" s="11">
        <v>1</v>
      </c>
      <c r="H54" s="2">
        <v>17</v>
      </c>
      <c r="I54" s="10" t="str">
        <f t="shared" si="0"/>
        <v xml:space="preserve">(4) </v>
      </c>
      <c r="J54" s="11">
        <v>0</v>
      </c>
      <c r="K54" s="2">
        <v>22</v>
      </c>
      <c r="L54" s="11">
        <v>0</v>
      </c>
      <c r="M54" s="13">
        <v>44214</v>
      </c>
      <c r="N54" s="10">
        <f t="shared" si="1"/>
        <v>1</v>
      </c>
      <c r="O54" s="11">
        <v>1</v>
      </c>
      <c r="P54" s="1" t="s">
        <v>509</v>
      </c>
      <c r="Q54" s="2">
        <v>4</v>
      </c>
      <c r="R54" s="11">
        <v>0</v>
      </c>
      <c r="S54" s="11">
        <v>0</v>
      </c>
      <c r="T54" s="11">
        <v>0</v>
      </c>
      <c r="U54" s="23"/>
      <c r="W54" s="49" t="s">
        <v>119</v>
      </c>
      <c r="X54" s="50" t="s">
        <v>131</v>
      </c>
      <c r="Y54" s="64">
        <f t="shared" ref="Y54:BJ54" si="50">COUNTIFS($H$4:$H$686,Y$2,$N$4:$N$686,0,$E$4:$E$686,"&gt;=30",$E$4:$E$686,"&lt;=31",$K$4:$K$686,13,$Q$4:$Q$686,"&gt;=1",$Q$4:$Q$686,"&lt;=3")</f>
        <v>0</v>
      </c>
      <c r="Z54" s="64">
        <f t="shared" si="50"/>
        <v>0</v>
      </c>
      <c r="AA54" s="64">
        <f t="shared" si="50"/>
        <v>0</v>
      </c>
      <c r="AB54" s="64">
        <f t="shared" si="50"/>
        <v>0</v>
      </c>
      <c r="AC54" s="64">
        <f t="shared" si="50"/>
        <v>0</v>
      </c>
      <c r="AD54" s="64">
        <f t="shared" si="50"/>
        <v>0</v>
      </c>
      <c r="AE54" s="64">
        <f t="shared" si="50"/>
        <v>0</v>
      </c>
      <c r="AF54" s="64">
        <f t="shared" si="50"/>
        <v>0</v>
      </c>
      <c r="AG54" s="64">
        <f t="shared" si="50"/>
        <v>0</v>
      </c>
      <c r="AH54" s="64">
        <f t="shared" si="50"/>
        <v>0</v>
      </c>
      <c r="AI54" s="64">
        <f t="shared" si="50"/>
        <v>0</v>
      </c>
      <c r="AJ54" s="64">
        <f t="shared" si="50"/>
        <v>0</v>
      </c>
      <c r="AK54" s="64">
        <f t="shared" si="50"/>
        <v>0</v>
      </c>
      <c r="AL54" s="64">
        <f t="shared" si="50"/>
        <v>0</v>
      </c>
      <c r="AM54" s="64">
        <f t="shared" si="50"/>
        <v>0</v>
      </c>
      <c r="AN54" s="64">
        <f t="shared" si="50"/>
        <v>0</v>
      </c>
      <c r="AO54" s="64">
        <f t="shared" si="50"/>
        <v>0</v>
      </c>
      <c r="AP54" s="64">
        <f t="shared" si="50"/>
        <v>0</v>
      </c>
      <c r="AQ54" s="64">
        <f t="shared" si="50"/>
        <v>0</v>
      </c>
      <c r="AR54" s="64">
        <f t="shared" si="50"/>
        <v>0</v>
      </c>
      <c r="AS54" s="64">
        <f t="shared" si="50"/>
        <v>0</v>
      </c>
      <c r="AT54" s="64">
        <f t="shared" si="50"/>
        <v>0</v>
      </c>
      <c r="AU54" s="64">
        <f t="shared" si="50"/>
        <v>0</v>
      </c>
      <c r="AV54" s="64">
        <f t="shared" si="50"/>
        <v>0</v>
      </c>
      <c r="AW54" s="64">
        <f t="shared" si="50"/>
        <v>0</v>
      </c>
      <c r="AX54" s="64">
        <f t="shared" si="50"/>
        <v>0</v>
      </c>
      <c r="AY54" s="64">
        <f t="shared" si="50"/>
        <v>0</v>
      </c>
      <c r="AZ54" s="64">
        <f t="shared" si="50"/>
        <v>0</v>
      </c>
      <c r="BA54" s="64">
        <f t="shared" si="50"/>
        <v>0</v>
      </c>
      <c r="BB54" s="64">
        <f t="shared" si="50"/>
        <v>1</v>
      </c>
      <c r="BC54" s="64">
        <f t="shared" si="50"/>
        <v>0</v>
      </c>
      <c r="BD54" s="64">
        <f t="shared" si="50"/>
        <v>0</v>
      </c>
      <c r="BE54" s="64">
        <f t="shared" si="50"/>
        <v>0</v>
      </c>
      <c r="BF54" s="64">
        <f t="shared" si="50"/>
        <v>0</v>
      </c>
      <c r="BG54" s="64">
        <f t="shared" si="50"/>
        <v>0</v>
      </c>
      <c r="BH54" s="64">
        <f t="shared" si="50"/>
        <v>0</v>
      </c>
      <c r="BI54" s="64">
        <f t="shared" si="50"/>
        <v>0</v>
      </c>
      <c r="BJ54" s="64">
        <f t="shared" si="50"/>
        <v>0</v>
      </c>
      <c r="BK54" s="46">
        <f t="shared" si="45"/>
        <v>1</v>
      </c>
      <c r="BP54" s="23"/>
      <c r="BQ54" s="23"/>
      <c r="BR54" s="23"/>
      <c r="BS54" s="25"/>
    </row>
    <row r="55" spans="1:76" s="20" customFormat="1" ht="14.25" customHeight="1">
      <c r="A55" s="23" t="s">
        <v>14</v>
      </c>
      <c r="B55" s="1" t="s">
        <v>72</v>
      </c>
      <c r="C55" s="1" t="s">
        <v>507</v>
      </c>
      <c r="D55" s="1" t="s">
        <v>508</v>
      </c>
      <c r="E55" s="2">
        <v>30</v>
      </c>
      <c r="F55" s="10" t="str">
        <f t="shared" si="4"/>
        <v>第17条の４第１項</v>
      </c>
      <c r="G55" s="11">
        <v>1</v>
      </c>
      <c r="H55" s="2">
        <v>17</v>
      </c>
      <c r="I55" s="10" t="str">
        <f t="shared" si="0"/>
        <v xml:space="preserve">(4) </v>
      </c>
      <c r="J55" s="11">
        <v>0</v>
      </c>
      <c r="K55" s="2">
        <v>12</v>
      </c>
      <c r="L55" s="11">
        <v>0</v>
      </c>
      <c r="M55" s="13">
        <v>44460</v>
      </c>
      <c r="N55" s="10">
        <f t="shared" si="1"/>
        <v>0</v>
      </c>
      <c r="O55" s="11">
        <v>0</v>
      </c>
      <c r="P55" s="1" t="s">
        <v>620</v>
      </c>
      <c r="Q55" s="2">
        <v>4</v>
      </c>
      <c r="R55" s="11">
        <v>1</v>
      </c>
      <c r="S55" s="11">
        <v>0</v>
      </c>
      <c r="T55" s="11">
        <v>0</v>
      </c>
      <c r="U55" s="23"/>
      <c r="W55" s="43"/>
      <c r="X55" s="44">
        <v>14</v>
      </c>
      <c r="Y55" s="66">
        <f t="shared" ref="Y55:BJ55" si="51">COUNTIFS($H$4:$H$686,Y$2,$N$4:$N$686,0,$E$4:$E$686,"&gt;=30",$E$4:$E$686,"&lt;=31",$K$4:$K$686,14)</f>
        <v>0</v>
      </c>
      <c r="Z55" s="66">
        <f t="shared" si="51"/>
        <v>0</v>
      </c>
      <c r="AA55" s="66">
        <f t="shared" si="51"/>
        <v>0</v>
      </c>
      <c r="AB55" s="66">
        <f t="shared" si="51"/>
        <v>0</v>
      </c>
      <c r="AC55" s="66">
        <f t="shared" si="51"/>
        <v>0</v>
      </c>
      <c r="AD55" s="66">
        <f t="shared" si="51"/>
        <v>0</v>
      </c>
      <c r="AE55" s="66">
        <f t="shared" si="51"/>
        <v>0</v>
      </c>
      <c r="AF55" s="66">
        <f t="shared" si="51"/>
        <v>0</v>
      </c>
      <c r="AG55" s="66">
        <f t="shared" si="51"/>
        <v>0</v>
      </c>
      <c r="AH55" s="66">
        <f t="shared" si="51"/>
        <v>0</v>
      </c>
      <c r="AI55" s="66">
        <f t="shared" si="51"/>
        <v>0</v>
      </c>
      <c r="AJ55" s="66">
        <f t="shared" si="51"/>
        <v>0</v>
      </c>
      <c r="AK55" s="66">
        <f t="shared" si="51"/>
        <v>0</v>
      </c>
      <c r="AL55" s="66">
        <f t="shared" si="51"/>
        <v>0</v>
      </c>
      <c r="AM55" s="66">
        <f t="shared" si="51"/>
        <v>0</v>
      </c>
      <c r="AN55" s="66">
        <f t="shared" si="51"/>
        <v>0</v>
      </c>
      <c r="AO55" s="66">
        <f t="shared" si="51"/>
        <v>0</v>
      </c>
      <c r="AP55" s="66">
        <f t="shared" si="51"/>
        <v>0</v>
      </c>
      <c r="AQ55" s="66">
        <f t="shared" si="51"/>
        <v>0</v>
      </c>
      <c r="AR55" s="66">
        <f t="shared" si="51"/>
        <v>0</v>
      </c>
      <c r="AS55" s="66">
        <f t="shared" si="51"/>
        <v>0</v>
      </c>
      <c r="AT55" s="66">
        <f t="shared" si="51"/>
        <v>0</v>
      </c>
      <c r="AU55" s="66">
        <f t="shared" si="51"/>
        <v>0</v>
      </c>
      <c r="AV55" s="66">
        <f t="shared" si="51"/>
        <v>0</v>
      </c>
      <c r="AW55" s="66">
        <f t="shared" si="51"/>
        <v>0</v>
      </c>
      <c r="AX55" s="66">
        <f t="shared" si="51"/>
        <v>0</v>
      </c>
      <c r="AY55" s="66">
        <f t="shared" si="51"/>
        <v>0</v>
      </c>
      <c r="AZ55" s="66">
        <f t="shared" si="51"/>
        <v>0</v>
      </c>
      <c r="BA55" s="66">
        <f t="shared" si="51"/>
        <v>0</v>
      </c>
      <c r="BB55" s="66">
        <f t="shared" si="51"/>
        <v>0</v>
      </c>
      <c r="BC55" s="66">
        <f t="shared" si="51"/>
        <v>0</v>
      </c>
      <c r="BD55" s="66">
        <f t="shared" si="51"/>
        <v>0</v>
      </c>
      <c r="BE55" s="66">
        <f t="shared" si="51"/>
        <v>0</v>
      </c>
      <c r="BF55" s="66">
        <f t="shared" si="51"/>
        <v>0</v>
      </c>
      <c r="BG55" s="66">
        <f t="shared" si="51"/>
        <v>0</v>
      </c>
      <c r="BH55" s="66">
        <f t="shared" si="51"/>
        <v>0</v>
      </c>
      <c r="BI55" s="66">
        <f t="shared" si="51"/>
        <v>0</v>
      </c>
      <c r="BJ55" s="66">
        <f t="shared" si="51"/>
        <v>0</v>
      </c>
      <c r="BK55" s="46">
        <f t="shared" si="45"/>
        <v>0</v>
      </c>
      <c r="BP55" s="23"/>
      <c r="BQ55" s="23"/>
      <c r="BR55" s="23"/>
      <c r="BS55" s="25"/>
    </row>
    <row r="56" spans="1:76" s="20" customFormat="1" ht="14.25" customHeight="1">
      <c r="A56" s="23" t="s">
        <v>14</v>
      </c>
      <c r="B56" s="1" t="s">
        <v>72</v>
      </c>
      <c r="C56" s="1" t="s">
        <v>507</v>
      </c>
      <c r="D56" s="1" t="s">
        <v>508</v>
      </c>
      <c r="E56" s="2">
        <v>30</v>
      </c>
      <c r="F56" s="10" t="str">
        <f t="shared" si="4"/>
        <v>第17条の４第１項</v>
      </c>
      <c r="G56" s="11">
        <v>1</v>
      </c>
      <c r="H56" s="2">
        <v>17</v>
      </c>
      <c r="I56" s="10" t="str">
        <f t="shared" si="0"/>
        <v xml:space="preserve">(4) </v>
      </c>
      <c r="J56" s="11">
        <v>0</v>
      </c>
      <c r="K56" s="2">
        <v>22</v>
      </c>
      <c r="L56" s="11">
        <v>0</v>
      </c>
      <c r="M56" s="13">
        <v>44460</v>
      </c>
      <c r="N56" s="10">
        <f t="shared" si="1"/>
        <v>0</v>
      </c>
      <c r="O56" s="11">
        <v>0</v>
      </c>
      <c r="P56" s="1" t="s">
        <v>620</v>
      </c>
      <c r="Q56" s="2">
        <v>4</v>
      </c>
      <c r="R56" s="11">
        <v>1</v>
      </c>
      <c r="S56" s="11">
        <v>0</v>
      </c>
      <c r="T56" s="11">
        <v>0</v>
      </c>
      <c r="U56" s="23"/>
      <c r="W56" s="49" t="s">
        <v>119</v>
      </c>
      <c r="X56" s="50" t="s">
        <v>364</v>
      </c>
      <c r="Y56" s="64">
        <f t="shared" ref="Y56:BJ56" si="52">COUNTIFS($H$4:$H$686,Y$2,$N$4:$N$686,0,$E$4:$E$686,"&gt;=30",$E$4:$E$686,"&lt;=31",$K$4:$K$686,14,$Q$4:$Q$686,"&gt;=1",$Q$4:$Q$686,"&lt;=3")</f>
        <v>0</v>
      </c>
      <c r="Z56" s="64">
        <f t="shared" si="52"/>
        <v>0</v>
      </c>
      <c r="AA56" s="64">
        <f t="shared" si="52"/>
        <v>0</v>
      </c>
      <c r="AB56" s="64">
        <f t="shared" si="52"/>
        <v>0</v>
      </c>
      <c r="AC56" s="64">
        <f t="shared" si="52"/>
        <v>0</v>
      </c>
      <c r="AD56" s="64">
        <f t="shared" si="52"/>
        <v>0</v>
      </c>
      <c r="AE56" s="64">
        <f t="shared" si="52"/>
        <v>0</v>
      </c>
      <c r="AF56" s="64">
        <f t="shared" si="52"/>
        <v>0</v>
      </c>
      <c r="AG56" s="64">
        <f t="shared" si="52"/>
        <v>0</v>
      </c>
      <c r="AH56" s="64">
        <f t="shared" si="52"/>
        <v>0</v>
      </c>
      <c r="AI56" s="64">
        <f t="shared" si="52"/>
        <v>0</v>
      </c>
      <c r="AJ56" s="64">
        <f t="shared" si="52"/>
        <v>0</v>
      </c>
      <c r="AK56" s="64">
        <f t="shared" si="52"/>
        <v>0</v>
      </c>
      <c r="AL56" s="64">
        <f t="shared" si="52"/>
        <v>0</v>
      </c>
      <c r="AM56" s="64">
        <f t="shared" si="52"/>
        <v>0</v>
      </c>
      <c r="AN56" s="64">
        <f t="shared" si="52"/>
        <v>0</v>
      </c>
      <c r="AO56" s="64">
        <f t="shared" si="52"/>
        <v>0</v>
      </c>
      <c r="AP56" s="64">
        <f t="shared" si="52"/>
        <v>0</v>
      </c>
      <c r="AQ56" s="64">
        <f t="shared" si="52"/>
        <v>0</v>
      </c>
      <c r="AR56" s="64">
        <f t="shared" si="52"/>
        <v>0</v>
      </c>
      <c r="AS56" s="64">
        <f t="shared" si="52"/>
        <v>0</v>
      </c>
      <c r="AT56" s="64">
        <f t="shared" si="52"/>
        <v>0</v>
      </c>
      <c r="AU56" s="64">
        <f t="shared" si="52"/>
        <v>0</v>
      </c>
      <c r="AV56" s="64">
        <f t="shared" si="52"/>
        <v>0</v>
      </c>
      <c r="AW56" s="64">
        <f t="shared" si="52"/>
        <v>0</v>
      </c>
      <c r="AX56" s="64">
        <f t="shared" si="52"/>
        <v>0</v>
      </c>
      <c r="AY56" s="64">
        <f t="shared" si="52"/>
        <v>0</v>
      </c>
      <c r="AZ56" s="64">
        <f t="shared" si="52"/>
        <v>0</v>
      </c>
      <c r="BA56" s="64">
        <f t="shared" si="52"/>
        <v>0</v>
      </c>
      <c r="BB56" s="64">
        <f t="shared" si="52"/>
        <v>0</v>
      </c>
      <c r="BC56" s="64">
        <f t="shared" si="52"/>
        <v>0</v>
      </c>
      <c r="BD56" s="64">
        <f t="shared" si="52"/>
        <v>0</v>
      </c>
      <c r="BE56" s="64">
        <f t="shared" si="52"/>
        <v>0</v>
      </c>
      <c r="BF56" s="64">
        <f t="shared" si="52"/>
        <v>0</v>
      </c>
      <c r="BG56" s="64">
        <f t="shared" si="52"/>
        <v>0</v>
      </c>
      <c r="BH56" s="64">
        <f t="shared" si="52"/>
        <v>0</v>
      </c>
      <c r="BI56" s="64">
        <f t="shared" si="52"/>
        <v>0</v>
      </c>
      <c r="BJ56" s="64">
        <f t="shared" si="52"/>
        <v>0</v>
      </c>
      <c r="BK56" s="46">
        <f t="shared" si="45"/>
        <v>0</v>
      </c>
      <c r="BP56" s="23"/>
      <c r="BQ56" s="23"/>
      <c r="BR56" s="23"/>
      <c r="BS56" s="25"/>
    </row>
    <row r="57" spans="1:76" s="20" customFormat="1" ht="14.25" customHeight="1">
      <c r="A57" s="23" t="s">
        <v>14</v>
      </c>
      <c r="B57" s="1" t="s">
        <v>72</v>
      </c>
      <c r="C57" s="1" t="s">
        <v>71</v>
      </c>
      <c r="D57" s="1" t="s">
        <v>70</v>
      </c>
      <c r="E57" s="2">
        <v>18</v>
      </c>
      <c r="F57" s="10" t="str">
        <f t="shared" si="4"/>
        <v>第５条の３（第３条第１項第４号）</v>
      </c>
      <c r="G57" s="11">
        <v>3</v>
      </c>
      <c r="H57" s="2">
        <v>39</v>
      </c>
      <c r="I57" s="10" t="str">
        <f t="shared" si="0"/>
        <v>(16)　イ</v>
      </c>
      <c r="J57" s="11">
        <v>0</v>
      </c>
      <c r="K57" s="2" t="s">
        <v>14</v>
      </c>
      <c r="L57" s="11">
        <v>0</v>
      </c>
      <c r="M57" s="13">
        <v>44378</v>
      </c>
      <c r="N57" s="10">
        <f t="shared" si="1"/>
        <v>0</v>
      </c>
      <c r="O57" s="11">
        <v>1</v>
      </c>
      <c r="P57" s="1" t="s">
        <v>621</v>
      </c>
      <c r="Q57" s="2">
        <v>1</v>
      </c>
      <c r="R57" s="11">
        <v>0</v>
      </c>
      <c r="S57" s="11">
        <v>0</v>
      </c>
      <c r="T57" s="11">
        <v>0</v>
      </c>
      <c r="U57" s="23"/>
      <c r="W57" s="43"/>
      <c r="X57" s="44">
        <v>15</v>
      </c>
      <c r="Y57" s="66">
        <f t="shared" ref="Y57:BJ57" si="53">COUNTIFS($H$4:$H$686,Y$2,$N$4:$N$686,0,$E$4:$E$686,"&gt;=30",$E$4:$E$686,"&lt;=31",$K$4:$K$686,15)</f>
        <v>0</v>
      </c>
      <c r="Z57" s="66">
        <f t="shared" si="53"/>
        <v>0</v>
      </c>
      <c r="AA57" s="66">
        <f t="shared" si="53"/>
        <v>0</v>
      </c>
      <c r="AB57" s="66">
        <f t="shared" si="53"/>
        <v>0</v>
      </c>
      <c r="AC57" s="66">
        <f t="shared" si="53"/>
        <v>0</v>
      </c>
      <c r="AD57" s="66">
        <f t="shared" si="53"/>
        <v>0</v>
      </c>
      <c r="AE57" s="66">
        <f t="shared" si="53"/>
        <v>0</v>
      </c>
      <c r="AF57" s="66">
        <f t="shared" si="53"/>
        <v>0</v>
      </c>
      <c r="AG57" s="66">
        <f t="shared" si="53"/>
        <v>0</v>
      </c>
      <c r="AH57" s="66">
        <f t="shared" si="53"/>
        <v>0</v>
      </c>
      <c r="AI57" s="66">
        <f t="shared" si="53"/>
        <v>0</v>
      </c>
      <c r="AJ57" s="66">
        <f t="shared" si="53"/>
        <v>0</v>
      </c>
      <c r="AK57" s="66">
        <f t="shared" si="53"/>
        <v>0</v>
      </c>
      <c r="AL57" s="66">
        <f t="shared" si="53"/>
        <v>0</v>
      </c>
      <c r="AM57" s="66">
        <f t="shared" si="53"/>
        <v>0</v>
      </c>
      <c r="AN57" s="66">
        <f t="shared" si="53"/>
        <v>0</v>
      </c>
      <c r="AO57" s="66">
        <f t="shared" si="53"/>
        <v>0</v>
      </c>
      <c r="AP57" s="66">
        <f t="shared" si="53"/>
        <v>0</v>
      </c>
      <c r="AQ57" s="66">
        <f t="shared" si="53"/>
        <v>0</v>
      </c>
      <c r="AR57" s="66">
        <f t="shared" si="53"/>
        <v>0</v>
      </c>
      <c r="AS57" s="66">
        <f t="shared" si="53"/>
        <v>0</v>
      </c>
      <c r="AT57" s="66">
        <f t="shared" si="53"/>
        <v>0</v>
      </c>
      <c r="AU57" s="66">
        <f t="shared" si="53"/>
        <v>0</v>
      </c>
      <c r="AV57" s="66">
        <f t="shared" si="53"/>
        <v>0</v>
      </c>
      <c r="AW57" s="66">
        <f t="shared" si="53"/>
        <v>0</v>
      </c>
      <c r="AX57" s="66">
        <f t="shared" si="53"/>
        <v>0</v>
      </c>
      <c r="AY57" s="66">
        <f t="shared" si="53"/>
        <v>0</v>
      </c>
      <c r="AZ57" s="66">
        <f t="shared" si="53"/>
        <v>0</v>
      </c>
      <c r="BA57" s="66">
        <f t="shared" si="53"/>
        <v>0</v>
      </c>
      <c r="BB57" s="66">
        <f t="shared" si="53"/>
        <v>0</v>
      </c>
      <c r="BC57" s="66">
        <f t="shared" si="53"/>
        <v>0</v>
      </c>
      <c r="BD57" s="66">
        <f t="shared" si="53"/>
        <v>0</v>
      </c>
      <c r="BE57" s="66">
        <f t="shared" si="53"/>
        <v>0</v>
      </c>
      <c r="BF57" s="66">
        <f t="shared" si="53"/>
        <v>0</v>
      </c>
      <c r="BG57" s="66">
        <f t="shared" si="53"/>
        <v>0</v>
      </c>
      <c r="BH57" s="66">
        <f t="shared" si="53"/>
        <v>0</v>
      </c>
      <c r="BI57" s="66">
        <f t="shared" si="53"/>
        <v>0</v>
      </c>
      <c r="BJ57" s="66">
        <f t="shared" si="53"/>
        <v>0</v>
      </c>
      <c r="BK57" s="46">
        <f t="shared" si="45"/>
        <v>0</v>
      </c>
      <c r="BP57" s="23"/>
      <c r="BQ57" s="23"/>
      <c r="BR57" s="23"/>
      <c r="BS57" s="25"/>
    </row>
    <row r="58" spans="1:76" s="20" customFormat="1" ht="14.25" customHeight="1">
      <c r="A58" s="23" t="s">
        <v>14</v>
      </c>
      <c r="B58" s="1" t="s">
        <v>72</v>
      </c>
      <c r="C58" s="1" t="s">
        <v>71</v>
      </c>
      <c r="D58" s="1" t="s">
        <v>70</v>
      </c>
      <c r="E58" s="2">
        <v>18</v>
      </c>
      <c r="F58" s="10" t="str">
        <f t="shared" si="4"/>
        <v>第５条の３（第３条第１項第４号）</v>
      </c>
      <c r="G58" s="11">
        <v>3</v>
      </c>
      <c r="H58" s="2">
        <v>37</v>
      </c>
      <c r="I58" s="10" t="str">
        <f t="shared" si="0"/>
        <v>(15) 事務所</v>
      </c>
      <c r="J58" s="11">
        <v>0</v>
      </c>
      <c r="K58" s="2" t="s">
        <v>14</v>
      </c>
      <c r="L58" s="11">
        <v>0</v>
      </c>
      <c r="M58" s="13">
        <v>44490</v>
      </c>
      <c r="N58" s="10">
        <f t="shared" si="1"/>
        <v>0</v>
      </c>
      <c r="O58" s="11">
        <v>1</v>
      </c>
      <c r="P58" s="1" t="s">
        <v>622</v>
      </c>
      <c r="Q58" s="2">
        <v>1</v>
      </c>
      <c r="R58" s="11">
        <v>0</v>
      </c>
      <c r="S58" s="11">
        <v>0</v>
      </c>
      <c r="T58" s="11">
        <v>0</v>
      </c>
      <c r="U58" s="23"/>
      <c r="W58" s="49" t="s">
        <v>119</v>
      </c>
      <c r="X58" s="50" t="s">
        <v>365</v>
      </c>
      <c r="Y58" s="64">
        <f t="shared" ref="Y58:BJ58" si="54">COUNTIFS($H$4:$H$686,Y$2,$N$4:$N$686,0,$E$4:$E$686,"&gt;=30",$E$4:$E$686,"&lt;=31",$K$4:$K$686,15,$Q$4:$Q$686,"&gt;=1",$Q$4:$Q$686,"&lt;=3")</f>
        <v>0</v>
      </c>
      <c r="Z58" s="64">
        <f t="shared" si="54"/>
        <v>0</v>
      </c>
      <c r="AA58" s="64">
        <f t="shared" si="54"/>
        <v>0</v>
      </c>
      <c r="AB58" s="64">
        <f t="shared" si="54"/>
        <v>0</v>
      </c>
      <c r="AC58" s="64">
        <f t="shared" si="54"/>
        <v>0</v>
      </c>
      <c r="AD58" s="64">
        <f t="shared" si="54"/>
        <v>0</v>
      </c>
      <c r="AE58" s="64">
        <f t="shared" si="54"/>
        <v>0</v>
      </c>
      <c r="AF58" s="64">
        <f t="shared" si="54"/>
        <v>0</v>
      </c>
      <c r="AG58" s="64">
        <f t="shared" si="54"/>
        <v>0</v>
      </c>
      <c r="AH58" s="64">
        <f t="shared" si="54"/>
        <v>0</v>
      </c>
      <c r="AI58" s="64">
        <f t="shared" si="54"/>
        <v>0</v>
      </c>
      <c r="AJ58" s="64">
        <f t="shared" si="54"/>
        <v>0</v>
      </c>
      <c r="AK58" s="64">
        <f t="shared" si="54"/>
        <v>0</v>
      </c>
      <c r="AL58" s="64">
        <f t="shared" si="54"/>
        <v>0</v>
      </c>
      <c r="AM58" s="64">
        <f t="shared" si="54"/>
        <v>0</v>
      </c>
      <c r="AN58" s="64">
        <f t="shared" si="54"/>
        <v>0</v>
      </c>
      <c r="AO58" s="64">
        <f t="shared" si="54"/>
        <v>0</v>
      </c>
      <c r="AP58" s="64">
        <f t="shared" si="54"/>
        <v>0</v>
      </c>
      <c r="AQ58" s="64">
        <f t="shared" si="54"/>
        <v>0</v>
      </c>
      <c r="AR58" s="64">
        <f t="shared" si="54"/>
        <v>0</v>
      </c>
      <c r="AS58" s="64">
        <f t="shared" si="54"/>
        <v>0</v>
      </c>
      <c r="AT58" s="64">
        <f t="shared" si="54"/>
        <v>0</v>
      </c>
      <c r="AU58" s="64">
        <f t="shared" si="54"/>
        <v>0</v>
      </c>
      <c r="AV58" s="64">
        <f t="shared" si="54"/>
        <v>0</v>
      </c>
      <c r="AW58" s="64">
        <f t="shared" si="54"/>
        <v>0</v>
      </c>
      <c r="AX58" s="64">
        <f t="shared" si="54"/>
        <v>0</v>
      </c>
      <c r="AY58" s="64">
        <f t="shared" si="54"/>
        <v>0</v>
      </c>
      <c r="AZ58" s="64">
        <f t="shared" si="54"/>
        <v>0</v>
      </c>
      <c r="BA58" s="64">
        <f t="shared" si="54"/>
        <v>0</v>
      </c>
      <c r="BB58" s="64">
        <f t="shared" si="54"/>
        <v>0</v>
      </c>
      <c r="BC58" s="64">
        <f t="shared" si="54"/>
        <v>0</v>
      </c>
      <c r="BD58" s="64">
        <f t="shared" si="54"/>
        <v>0</v>
      </c>
      <c r="BE58" s="64">
        <f t="shared" si="54"/>
        <v>0</v>
      </c>
      <c r="BF58" s="64">
        <f t="shared" si="54"/>
        <v>0</v>
      </c>
      <c r="BG58" s="64">
        <f t="shared" si="54"/>
        <v>0</v>
      </c>
      <c r="BH58" s="64">
        <f t="shared" si="54"/>
        <v>0</v>
      </c>
      <c r="BI58" s="64">
        <f t="shared" si="54"/>
        <v>0</v>
      </c>
      <c r="BJ58" s="64">
        <f t="shared" si="54"/>
        <v>0</v>
      </c>
      <c r="BK58" s="46">
        <f t="shared" si="45"/>
        <v>0</v>
      </c>
      <c r="BP58" s="23"/>
      <c r="BQ58" s="23"/>
      <c r="BR58" s="23"/>
      <c r="BS58" s="25"/>
    </row>
    <row r="59" spans="1:76" s="20" customFormat="1" ht="14.25" customHeight="1">
      <c r="A59" s="23" t="s">
        <v>14</v>
      </c>
      <c r="B59" s="1" t="s">
        <v>72</v>
      </c>
      <c r="C59" s="1" t="s">
        <v>71</v>
      </c>
      <c r="D59" s="1" t="s">
        <v>70</v>
      </c>
      <c r="E59" s="2">
        <v>18</v>
      </c>
      <c r="F59" s="10" t="str">
        <f t="shared" si="4"/>
        <v>第５条の３（第３条第１項第４号）</v>
      </c>
      <c r="G59" s="11">
        <v>3</v>
      </c>
      <c r="H59" s="2">
        <v>17</v>
      </c>
      <c r="I59" s="10" t="str">
        <f t="shared" si="0"/>
        <v xml:space="preserve">(4) </v>
      </c>
      <c r="J59" s="11">
        <v>0</v>
      </c>
      <c r="K59" s="2" t="s">
        <v>14</v>
      </c>
      <c r="L59" s="11">
        <v>0</v>
      </c>
      <c r="M59" s="13">
        <v>44504</v>
      </c>
      <c r="N59" s="10">
        <f t="shared" si="1"/>
        <v>0</v>
      </c>
      <c r="O59" s="11">
        <v>1</v>
      </c>
      <c r="P59" s="1" t="s">
        <v>623</v>
      </c>
      <c r="Q59" s="2">
        <v>1</v>
      </c>
      <c r="R59" s="11">
        <v>0</v>
      </c>
      <c r="S59" s="11">
        <v>0</v>
      </c>
      <c r="T59" s="11">
        <v>0</v>
      </c>
      <c r="U59" s="23"/>
      <c r="W59" s="43"/>
      <c r="X59" s="44">
        <v>16</v>
      </c>
      <c r="Y59" s="66">
        <f t="shared" ref="Y59:BJ59" si="55">COUNTIFS($H$4:$H$686,Y$2,$N$4:$N$686,0,$E$4:$E$686,"&gt;=30",$E$4:$E$686,"&lt;=31",$K$4:$K$686,16)</f>
        <v>0</v>
      </c>
      <c r="Z59" s="66">
        <f t="shared" si="55"/>
        <v>0</v>
      </c>
      <c r="AA59" s="66">
        <f t="shared" si="55"/>
        <v>0</v>
      </c>
      <c r="AB59" s="66">
        <f t="shared" si="55"/>
        <v>0</v>
      </c>
      <c r="AC59" s="66">
        <f t="shared" si="55"/>
        <v>0</v>
      </c>
      <c r="AD59" s="66">
        <f t="shared" si="55"/>
        <v>0</v>
      </c>
      <c r="AE59" s="66">
        <f t="shared" si="55"/>
        <v>0</v>
      </c>
      <c r="AF59" s="66">
        <f t="shared" si="55"/>
        <v>0</v>
      </c>
      <c r="AG59" s="66">
        <f t="shared" si="55"/>
        <v>0</v>
      </c>
      <c r="AH59" s="66">
        <f t="shared" si="55"/>
        <v>0</v>
      </c>
      <c r="AI59" s="66">
        <f t="shared" si="55"/>
        <v>0</v>
      </c>
      <c r="AJ59" s="66">
        <f t="shared" si="55"/>
        <v>0</v>
      </c>
      <c r="AK59" s="66">
        <f t="shared" si="55"/>
        <v>0</v>
      </c>
      <c r="AL59" s="66">
        <f t="shared" si="55"/>
        <v>0</v>
      </c>
      <c r="AM59" s="66">
        <f t="shared" si="55"/>
        <v>0</v>
      </c>
      <c r="AN59" s="66">
        <f t="shared" si="55"/>
        <v>0</v>
      </c>
      <c r="AO59" s="66">
        <f t="shared" si="55"/>
        <v>0</v>
      </c>
      <c r="AP59" s="66">
        <f t="shared" si="55"/>
        <v>0</v>
      </c>
      <c r="AQ59" s="66">
        <f t="shared" si="55"/>
        <v>0</v>
      </c>
      <c r="AR59" s="66">
        <f t="shared" si="55"/>
        <v>0</v>
      </c>
      <c r="AS59" s="66">
        <f t="shared" si="55"/>
        <v>0</v>
      </c>
      <c r="AT59" s="66">
        <f t="shared" si="55"/>
        <v>0</v>
      </c>
      <c r="AU59" s="66">
        <f t="shared" si="55"/>
        <v>0</v>
      </c>
      <c r="AV59" s="66">
        <f t="shared" si="55"/>
        <v>0</v>
      </c>
      <c r="AW59" s="66">
        <f t="shared" si="55"/>
        <v>0</v>
      </c>
      <c r="AX59" s="66">
        <f t="shared" si="55"/>
        <v>0</v>
      </c>
      <c r="AY59" s="66">
        <f t="shared" si="55"/>
        <v>0</v>
      </c>
      <c r="AZ59" s="66">
        <f t="shared" si="55"/>
        <v>0</v>
      </c>
      <c r="BA59" s="66">
        <f t="shared" si="55"/>
        <v>0</v>
      </c>
      <c r="BB59" s="66">
        <f t="shared" si="55"/>
        <v>0</v>
      </c>
      <c r="BC59" s="66">
        <f t="shared" si="55"/>
        <v>0</v>
      </c>
      <c r="BD59" s="66">
        <f t="shared" si="55"/>
        <v>0</v>
      </c>
      <c r="BE59" s="66">
        <f t="shared" si="55"/>
        <v>0</v>
      </c>
      <c r="BF59" s="66">
        <f t="shared" si="55"/>
        <v>0</v>
      </c>
      <c r="BG59" s="66">
        <f t="shared" si="55"/>
        <v>0</v>
      </c>
      <c r="BH59" s="66">
        <f t="shared" si="55"/>
        <v>0</v>
      </c>
      <c r="BI59" s="66">
        <f t="shared" si="55"/>
        <v>0</v>
      </c>
      <c r="BJ59" s="66">
        <f t="shared" si="55"/>
        <v>0</v>
      </c>
      <c r="BK59" s="46">
        <f t="shared" si="45"/>
        <v>0</v>
      </c>
      <c r="BP59" s="23"/>
      <c r="BQ59" s="23"/>
      <c r="BR59" s="23"/>
      <c r="BS59" s="25"/>
    </row>
    <row r="60" spans="1:76" s="20" customFormat="1" ht="14.25" customHeight="1">
      <c r="A60" s="23" t="s">
        <v>14</v>
      </c>
      <c r="B60" s="1" t="s">
        <v>72</v>
      </c>
      <c r="C60" s="1" t="s">
        <v>71</v>
      </c>
      <c r="D60" s="1" t="s">
        <v>70</v>
      </c>
      <c r="E60" s="2">
        <v>20</v>
      </c>
      <c r="F60" s="10" t="str">
        <f t="shared" si="4"/>
        <v>第８条第３項</v>
      </c>
      <c r="G60" s="11">
        <v>1</v>
      </c>
      <c r="H60" s="2">
        <v>39</v>
      </c>
      <c r="I60" s="10" t="str">
        <f t="shared" si="0"/>
        <v>(16)　イ</v>
      </c>
      <c r="J60" s="11">
        <v>0</v>
      </c>
      <c r="K60" s="2">
        <v>0</v>
      </c>
      <c r="L60" s="11">
        <v>0</v>
      </c>
      <c r="M60" s="13">
        <v>43221</v>
      </c>
      <c r="N60" s="10">
        <f t="shared" si="1"/>
        <v>3</v>
      </c>
      <c r="O60" s="11">
        <v>1</v>
      </c>
      <c r="P60" s="1" t="s">
        <v>456</v>
      </c>
      <c r="Q60" s="2">
        <v>4</v>
      </c>
      <c r="R60" s="11">
        <v>0</v>
      </c>
      <c r="S60" s="11">
        <v>0</v>
      </c>
      <c r="T60" s="11">
        <v>0</v>
      </c>
      <c r="U60" s="23"/>
      <c r="W60" s="49" t="s">
        <v>119</v>
      </c>
      <c r="X60" s="50" t="s">
        <v>366</v>
      </c>
      <c r="Y60" s="64">
        <f t="shared" ref="Y60:BJ60" si="56">COUNTIFS($H$4:$H$686,Y$2,$N$4:$N$686,0,$E$4:$E$686,"&gt;=30",$E$4:$E$686,"&lt;=31",$K$4:$K$686,16,$Q$4:$Q$686,"&gt;=1",$Q$4:$Q$686,"&lt;=3")</f>
        <v>0</v>
      </c>
      <c r="Z60" s="64">
        <f t="shared" si="56"/>
        <v>0</v>
      </c>
      <c r="AA60" s="64">
        <f t="shared" si="56"/>
        <v>0</v>
      </c>
      <c r="AB60" s="64">
        <f t="shared" si="56"/>
        <v>0</v>
      </c>
      <c r="AC60" s="64">
        <f t="shared" si="56"/>
        <v>0</v>
      </c>
      <c r="AD60" s="64">
        <f t="shared" si="56"/>
        <v>0</v>
      </c>
      <c r="AE60" s="64">
        <f t="shared" si="56"/>
        <v>0</v>
      </c>
      <c r="AF60" s="64">
        <f t="shared" si="56"/>
        <v>0</v>
      </c>
      <c r="AG60" s="64">
        <f t="shared" si="56"/>
        <v>0</v>
      </c>
      <c r="AH60" s="64">
        <f t="shared" si="56"/>
        <v>0</v>
      </c>
      <c r="AI60" s="64">
        <f t="shared" si="56"/>
        <v>0</v>
      </c>
      <c r="AJ60" s="64">
        <f t="shared" si="56"/>
        <v>0</v>
      </c>
      <c r="AK60" s="64">
        <f t="shared" si="56"/>
        <v>0</v>
      </c>
      <c r="AL60" s="64">
        <f t="shared" si="56"/>
        <v>0</v>
      </c>
      <c r="AM60" s="64">
        <f t="shared" si="56"/>
        <v>0</v>
      </c>
      <c r="AN60" s="64">
        <f t="shared" si="56"/>
        <v>0</v>
      </c>
      <c r="AO60" s="64">
        <f t="shared" si="56"/>
        <v>0</v>
      </c>
      <c r="AP60" s="64">
        <f t="shared" si="56"/>
        <v>0</v>
      </c>
      <c r="AQ60" s="64">
        <f t="shared" si="56"/>
        <v>0</v>
      </c>
      <c r="AR60" s="64">
        <f t="shared" si="56"/>
        <v>0</v>
      </c>
      <c r="AS60" s="64">
        <f t="shared" si="56"/>
        <v>0</v>
      </c>
      <c r="AT60" s="64">
        <f t="shared" si="56"/>
        <v>0</v>
      </c>
      <c r="AU60" s="64">
        <f t="shared" si="56"/>
        <v>0</v>
      </c>
      <c r="AV60" s="64">
        <f t="shared" si="56"/>
        <v>0</v>
      </c>
      <c r="AW60" s="64">
        <f t="shared" si="56"/>
        <v>0</v>
      </c>
      <c r="AX60" s="64">
        <f t="shared" si="56"/>
        <v>0</v>
      </c>
      <c r="AY60" s="64">
        <f t="shared" si="56"/>
        <v>0</v>
      </c>
      <c r="AZ60" s="64">
        <f t="shared" si="56"/>
        <v>0</v>
      </c>
      <c r="BA60" s="64">
        <f t="shared" si="56"/>
        <v>0</v>
      </c>
      <c r="BB60" s="64">
        <f t="shared" si="56"/>
        <v>0</v>
      </c>
      <c r="BC60" s="64">
        <f t="shared" si="56"/>
        <v>0</v>
      </c>
      <c r="BD60" s="64">
        <f t="shared" si="56"/>
        <v>0</v>
      </c>
      <c r="BE60" s="64">
        <f t="shared" si="56"/>
        <v>0</v>
      </c>
      <c r="BF60" s="64">
        <f t="shared" si="56"/>
        <v>0</v>
      </c>
      <c r="BG60" s="64">
        <f t="shared" si="56"/>
        <v>0</v>
      </c>
      <c r="BH60" s="64">
        <f t="shared" si="56"/>
        <v>0</v>
      </c>
      <c r="BI60" s="64">
        <f t="shared" si="56"/>
        <v>0</v>
      </c>
      <c r="BJ60" s="64">
        <f t="shared" si="56"/>
        <v>0</v>
      </c>
      <c r="BK60" s="46">
        <f t="shared" si="45"/>
        <v>0</v>
      </c>
      <c r="BP60" s="23"/>
      <c r="BQ60" s="23"/>
      <c r="BR60" s="23"/>
      <c r="BS60" s="25"/>
      <c r="BV60" s="68"/>
      <c r="BW60" s="68"/>
      <c r="BX60" s="68"/>
    </row>
    <row r="61" spans="1:76" s="20" customFormat="1" ht="14.25" customHeight="1">
      <c r="A61" s="23" t="s">
        <v>14</v>
      </c>
      <c r="B61" s="1" t="s">
        <v>72</v>
      </c>
      <c r="C61" s="1" t="s">
        <v>71</v>
      </c>
      <c r="D61" s="1" t="s">
        <v>70</v>
      </c>
      <c r="E61" s="2">
        <v>21</v>
      </c>
      <c r="F61" s="10" t="str">
        <f t="shared" si="4"/>
        <v>第８条第４項</v>
      </c>
      <c r="G61" s="11">
        <v>1</v>
      </c>
      <c r="H61" s="2">
        <v>39</v>
      </c>
      <c r="I61" s="10" t="str">
        <f t="shared" si="0"/>
        <v>(16)　イ</v>
      </c>
      <c r="J61" s="11">
        <v>0</v>
      </c>
      <c r="K61" s="2">
        <v>0</v>
      </c>
      <c r="L61" s="11">
        <v>2</v>
      </c>
      <c r="M61" s="13">
        <v>43221</v>
      </c>
      <c r="N61" s="10">
        <f t="shared" si="1"/>
        <v>3</v>
      </c>
      <c r="O61" s="11">
        <v>1</v>
      </c>
      <c r="P61" s="1" t="s">
        <v>456</v>
      </c>
      <c r="Q61" s="2">
        <v>4</v>
      </c>
      <c r="R61" s="11">
        <v>0</v>
      </c>
      <c r="S61" s="11">
        <v>0</v>
      </c>
      <c r="T61" s="11">
        <v>0</v>
      </c>
      <c r="U61" s="23"/>
      <c r="W61" s="43"/>
      <c r="X61" s="44">
        <v>17</v>
      </c>
      <c r="Y61" s="66">
        <f t="shared" ref="Y61:BJ61" si="57">COUNTIFS($H$4:$H$686,Y$2,$N$4:$N$686,0,$E$4:$E$686,"&gt;=30",$E$4:$E$686,"&lt;=31",$K$4:$K$686,17)</f>
        <v>0</v>
      </c>
      <c r="Z61" s="66">
        <f t="shared" si="57"/>
        <v>0</v>
      </c>
      <c r="AA61" s="66">
        <f t="shared" si="57"/>
        <v>0</v>
      </c>
      <c r="AB61" s="66">
        <f t="shared" si="57"/>
        <v>0</v>
      </c>
      <c r="AC61" s="66">
        <f t="shared" si="57"/>
        <v>0</v>
      </c>
      <c r="AD61" s="66">
        <f t="shared" si="57"/>
        <v>0</v>
      </c>
      <c r="AE61" s="66">
        <f t="shared" si="57"/>
        <v>0</v>
      </c>
      <c r="AF61" s="66">
        <f t="shared" si="57"/>
        <v>0</v>
      </c>
      <c r="AG61" s="66">
        <f t="shared" si="57"/>
        <v>0</v>
      </c>
      <c r="AH61" s="66">
        <f t="shared" si="57"/>
        <v>0</v>
      </c>
      <c r="AI61" s="66">
        <f t="shared" si="57"/>
        <v>0</v>
      </c>
      <c r="AJ61" s="66">
        <f t="shared" si="57"/>
        <v>0</v>
      </c>
      <c r="AK61" s="66">
        <f t="shared" si="57"/>
        <v>0</v>
      </c>
      <c r="AL61" s="66">
        <f t="shared" si="57"/>
        <v>0</v>
      </c>
      <c r="AM61" s="66">
        <f t="shared" si="57"/>
        <v>0</v>
      </c>
      <c r="AN61" s="66">
        <f t="shared" si="57"/>
        <v>0</v>
      </c>
      <c r="AO61" s="66">
        <f t="shared" si="57"/>
        <v>0</v>
      </c>
      <c r="AP61" s="66">
        <f t="shared" si="57"/>
        <v>0</v>
      </c>
      <c r="AQ61" s="66">
        <f t="shared" si="57"/>
        <v>0</v>
      </c>
      <c r="AR61" s="66">
        <f t="shared" si="57"/>
        <v>0</v>
      </c>
      <c r="AS61" s="66">
        <f t="shared" si="57"/>
        <v>0</v>
      </c>
      <c r="AT61" s="66">
        <f t="shared" si="57"/>
        <v>0</v>
      </c>
      <c r="AU61" s="66">
        <f t="shared" si="57"/>
        <v>0</v>
      </c>
      <c r="AV61" s="66">
        <f t="shared" si="57"/>
        <v>0</v>
      </c>
      <c r="AW61" s="66">
        <f t="shared" si="57"/>
        <v>0</v>
      </c>
      <c r="AX61" s="66">
        <f t="shared" si="57"/>
        <v>0</v>
      </c>
      <c r="AY61" s="66">
        <f t="shared" si="57"/>
        <v>0</v>
      </c>
      <c r="AZ61" s="66">
        <f t="shared" si="57"/>
        <v>0</v>
      </c>
      <c r="BA61" s="66">
        <f t="shared" si="57"/>
        <v>0</v>
      </c>
      <c r="BB61" s="66">
        <f t="shared" si="57"/>
        <v>0</v>
      </c>
      <c r="BC61" s="66">
        <f t="shared" si="57"/>
        <v>0</v>
      </c>
      <c r="BD61" s="66">
        <f t="shared" si="57"/>
        <v>0</v>
      </c>
      <c r="BE61" s="66">
        <f t="shared" si="57"/>
        <v>0</v>
      </c>
      <c r="BF61" s="66">
        <f t="shared" si="57"/>
        <v>0</v>
      </c>
      <c r="BG61" s="66">
        <f t="shared" si="57"/>
        <v>0</v>
      </c>
      <c r="BH61" s="66">
        <f t="shared" si="57"/>
        <v>0</v>
      </c>
      <c r="BI61" s="66">
        <f t="shared" si="57"/>
        <v>0</v>
      </c>
      <c r="BJ61" s="66">
        <f t="shared" si="57"/>
        <v>0</v>
      </c>
      <c r="BK61" s="46">
        <f t="shared" si="45"/>
        <v>0</v>
      </c>
      <c r="BP61" s="23"/>
      <c r="BQ61" s="23"/>
      <c r="BR61" s="23"/>
      <c r="BS61" s="25"/>
    </row>
    <row r="62" spans="1:76" s="20" customFormat="1" ht="14.25" customHeight="1">
      <c r="A62" s="23" t="s">
        <v>14</v>
      </c>
      <c r="B62" s="1" t="s">
        <v>72</v>
      </c>
      <c r="C62" s="1" t="s">
        <v>71</v>
      </c>
      <c r="D62" s="1" t="s">
        <v>70</v>
      </c>
      <c r="E62" s="2">
        <v>22</v>
      </c>
      <c r="F62" s="10" t="str">
        <f t="shared" si="4"/>
        <v>第８条第４項</v>
      </c>
      <c r="G62" s="11">
        <v>1</v>
      </c>
      <c r="H62" s="2">
        <v>39</v>
      </c>
      <c r="I62" s="10" t="str">
        <f t="shared" si="0"/>
        <v>(16)　イ</v>
      </c>
      <c r="J62" s="11">
        <v>0</v>
      </c>
      <c r="K62" s="2">
        <v>0</v>
      </c>
      <c r="L62" s="11">
        <v>2</v>
      </c>
      <c r="M62" s="13">
        <v>43221</v>
      </c>
      <c r="N62" s="10">
        <f t="shared" si="1"/>
        <v>3</v>
      </c>
      <c r="O62" s="11">
        <v>1</v>
      </c>
      <c r="P62" s="1" t="s">
        <v>456</v>
      </c>
      <c r="Q62" s="2">
        <v>4</v>
      </c>
      <c r="R62" s="11">
        <v>0</v>
      </c>
      <c r="S62" s="11">
        <v>0</v>
      </c>
      <c r="T62" s="11">
        <v>0</v>
      </c>
      <c r="U62" s="23"/>
      <c r="W62" s="49" t="s">
        <v>119</v>
      </c>
      <c r="X62" s="50" t="s">
        <v>367</v>
      </c>
      <c r="Y62" s="64">
        <f t="shared" ref="Y62:BJ62" si="58">COUNTIFS($H$4:$H$686,Y$2,$N$4:$N$686,0,$E$4:$E$686,"&gt;=30",$E$4:$E$686,"&lt;=31",$K$4:$K$686,17,$Q$4:$Q$686,"&gt;=1",$Q$4:$Q$686,"&lt;=3")</f>
        <v>0</v>
      </c>
      <c r="Z62" s="64">
        <f t="shared" si="58"/>
        <v>0</v>
      </c>
      <c r="AA62" s="64">
        <f t="shared" si="58"/>
        <v>0</v>
      </c>
      <c r="AB62" s="64">
        <f t="shared" si="58"/>
        <v>0</v>
      </c>
      <c r="AC62" s="64">
        <f t="shared" si="58"/>
        <v>0</v>
      </c>
      <c r="AD62" s="64">
        <f t="shared" si="58"/>
        <v>0</v>
      </c>
      <c r="AE62" s="64">
        <f t="shared" si="58"/>
        <v>0</v>
      </c>
      <c r="AF62" s="64">
        <f t="shared" si="58"/>
        <v>0</v>
      </c>
      <c r="AG62" s="64">
        <f t="shared" si="58"/>
        <v>0</v>
      </c>
      <c r="AH62" s="64">
        <f t="shared" si="58"/>
        <v>0</v>
      </c>
      <c r="AI62" s="64">
        <f t="shared" si="58"/>
        <v>0</v>
      </c>
      <c r="AJ62" s="64">
        <f t="shared" si="58"/>
        <v>0</v>
      </c>
      <c r="AK62" s="64">
        <f t="shared" si="58"/>
        <v>0</v>
      </c>
      <c r="AL62" s="64">
        <f t="shared" si="58"/>
        <v>0</v>
      </c>
      <c r="AM62" s="64">
        <f t="shared" si="58"/>
        <v>0</v>
      </c>
      <c r="AN62" s="64">
        <f t="shared" si="58"/>
        <v>0</v>
      </c>
      <c r="AO62" s="64">
        <f t="shared" si="58"/>
        <v>0</v>
      </c>
      <c r="AP62" s="64">
        <f t="shared" si="58"/>
        <v>0</v>
      </c>
      <c r="AQ62" s="64">
        <f t="shared" si="58"/>
        <v>0</v>
      </c>
      <c r="AR62" s="64">
        <f t="shared" si="58"/>
        <v>0</v>
      </c>
      <c r="AS62" s="64">
        <f t="shared" si="58"/>
        <v>0</v>
      </c>
      <c r="AT62" s="64">
        <f t="shared" si="58"/>
        <v>0</v>
      </c>
      <c r="AU62" s="64">
        <f t="shared" si="58"/>
        <v>0</v>
      </c>
      <c r="AV62" s="64">
        <f t="shared" si="58"/>
        <v>0</v>
      </c>
      <c r="AW62" s="64">
        <f t="shared" si="58"/>
        <v>0</v>
      </c>
      <c r="AX62" s="64">
        <f t="shared" si="58"/>
        <v>0</v>
      </c>
      <c r="AY62" s="64">
        <f t="shared" si="58"/>
        <v>0</v>
      </c>
      <c r="AZ62" s="64">
        <f t="shared" si="58"/>
        <v>0</v>
      </c>
      <c r="BA62" s="64">
        <f t="shared" si="58"/>
        <v>0</v>
      </c>
      <c r="BB62" s="64">
        <f t="shared" si="58"/>
        <v>0</v>
      </c>
      <c r="BC62" s="64">
        <f t="shared" si="58"/>
        <v>0</v>
      </c>
      <c r="BD62" s="64">
        <f t="shared" si="58"/>
        <v>0</v>
      </c>
      <c r="BE62" s="64">
        <f t="shared" si="58"/>
        <v>0</v>
      </c>
      <c r="BF62" s="64">
        <f t="shared" si="58"/>
        <v>0</v>
      </c>
      <c r="BG62" s="64">
        <f t="shared" si="58"/>
        <v>0</v>
      </c>
      <c r="BH62" s="64">
        <f t="shared" si="58"/>
        <v>0</v>
      </c>
      <c r="BI62" s="64">
        <f t="shared" si="58"/>
        <v>0</v>
      </c>
      <c r="BJ62" s="64">
        <f t="shared" si="58"/>
        <v>0</v>
      </c>
      <c r="BK62" s="46">
        <f t="shared" si="45"/>
        <v>0</v>
      </c>
      <c r="BP62" s="23"/>
      <c r="BQ62" s="23"/>
      <c r="BR62" s="23"/>
      <c r="BS62" s="25"/>
    </row>
    <row r="63" spans="1:76" s="20" customFormat="1" ht="14.25" customHeight="1">
      <c r="A63" s="23" t="s">
        <v>14</v>
      </c>
      <c r="B63" s="1" t="s">
        <v>72</v>
      </c>
      <c r="C63" s="1" t="s">
        <v>71</v>
      </c>
      <c r="D63" s="1" t="s">
        <v>70</v>
      </c>
      <c r="E63" s="2">
        <v>25</v>
      </c>
      <c r="F63" s="10" t="str">
        <f t="shared" si="4"/>
        <v>第８条第４項</v>
      </c>
      <c r="G63" s="11">
        <v>1</v>
      </c>
      <c r="H63" s="2">
        <v>39</v>
      </c>
      <c r="I63" s="10" t="str">
        <f t="shared" si="0"/>
        <v>(16)　イ</v>
      </c>
      <c r="J63" s="11">
        <v>0</v>
      </c>
      <c r="K63" s="2">
        <v>0</v>
      </c>
      <c r="L63" s="11">
        <v>2</v>
      </c>
      <c r="M63" s="13">
        <v>43221</v>
      </c>
      <c r="N63" s="10">
        <f t="shared" si="1"/>
        <v>3</v>
      </c>
      <c r="O63" s="11">
        <v>1</v>
      </c>
      <c r="P63" s="1" t="s">
        <v>456</v>
      </c>
      <c r="Q63" s="2">
        <v>4</v>
      </c>
      <c r="R63" s="11">
        <v>0</v>
      </c>
      <c r="S63" s="11">
        <v>0</v>
      </c>
      <c r="T63" s="11">
        <v>0</v>
      </c>
      <c r="U63" s="23"/>
      <c r="W63" s="43"/>
      <c r="X63" s="44">
        <v>18</v>
      </c>
      <c r="Y63" s="66">
        <f t="shared" ref="Y63:BJ63" si="59">COUNTIFS($H$4:$H$686,Y$2,$N$4:$N$686,0,$E$4:$E$686,"&gt;=30",$E$4:$E$686,"&lt;=31",$K$4:$K$686,18)</f>
        <v>0</v>
      </c>
      <c r="Z63" s="66">
        <f t="shared" si="59"/>
        <v>0</v>
      </c>
      <c r="AA63" s="66">
        <f t="shared" si="59"/>
        <v>0</v>
      </c>
      <c r="AB63" s="66">
        <f t="shared" si="59"/>
        <v>0</v>
      </c>
      <c r="AC63" s="66">
        <f t="shared" si="59"/>
        <v>0</v>
      </c>
      <c r="AD63" s="66">
        <f t="shared" si="59"/>
        <v>0</v>
      </c>
      <c r="AE63" s="66">
        <f t="shared" si="59"/>
        <v>0</v>
      </c>
      <c r="AF63" s="66">
        <f t="shared" si="59"/>
        <v>0</v>
      </c>
      <c r="AG63" s="66">
        <f t="shared" si="59"/>
        <v>0</v>
      </c>
      <c r="AH63" s="66">
        <f t="shared" si="59"/>
        <v>0</v>
      </c>
      <c r="AI63" s="66">
        <f t="shared" si="59"/>
        <v>0</v>
      </c>
      <c r="AJ63" s="66">
        <f t="shared" si="59"/>
        <v>0</v>
      </c>
      <c r="AK63" s="66">
        <f t="shared" si="59"/>
        <v>0</v>
      </c>
      <c r="AL63" s="66">
        <f t="shared" si="59"/>
        <v>0</v>
      </c>
      <c r="AM63" s="66">
        <f t="shared" si="59"/>
        <v>0</v>
      </c>
      <c r="AN63" s="66">
        <f t="shared" si="59"/>
        <v>0</v>
      </c>
      <c r="AO63" s="66">
        <f t="shared" si="59"/>
        <v>0</v>
      </c>
      <c r="AP63" s="66">
        <f t="shared" si="59"/>
        <v>0</v>
      </c>
      <c r="AQ63" s="66">
        <f t="shared" si="59"/>
        <v>0</v>
      </c>
      <c r="AR63" s="66">
        <f t="shared" si="59"/>
        <v>0</v>
      </c>
      <c r="AS63" s="66">
        <f t="shared" si="59"/>
        <v>0</v>
      </c>
      <c r="AT63" s="66">
        <f t="shared" si="59"/>
        <v>1</v>
      </c>
      <c r="AU63" s="66">
        <f t="shared" si="59"/>
        <v>0</v>
      </c>
      <c r="AV63" s="66">
        <f t="shared" si="59"/>
        <v>0</v>
      </c>
      <c r="AW63" s="66">
        <f t="shared" si="59"/>
        <v>0</v>
      </c>
      <c r="AX63" s="66">
        <f t="shared" si="59"/>
        <v>0</v>
      </c>
      <c r="AY63" s="66">
        <f t="shared" si="59"/>
        <v>0</v>
      </c>
      <c r="AZ63" s="66">
        <f t="shared" si="59"/>
        <v>0</v>
      </c>
      <c r="BA63" s="66">
        <f t="shared" si="59"/>
        <v>0</v>
      </c>
      <c r="BB63" s="66">
        <f t="shared" si="59"/>
        <v>0</v>
      </c>
      <c r="BC63" s="66">
        <f t="shared" si="59"/>
        <v>0</v>
      </c>
      <c r="BD63" s="66">
        <f t="shared" si="59"/>
        <v>0</v>
      </c>
      <c r="BE63" s="66">
        <f t="shared" si="59"/>
        <v>0</v>
      </c>
      <c r="BF63" s="66">
        <f t="shared" si="59"/>
        <v>0</v>
      </c>
      <c r="BG63" s="66">
        <f t="shared" si="59"/>
        <v>0</v>
      </c>
      <c r="BH63" s="66">
        <f t="shared" si="59"/>
        <v>0</v>
      </c>
      <c r="BI63" s="66">
        <f t="shared" si="59"/>
        <v>0</v>
      </c>
      <c r="BJ63" s="66">
        <f t="shared" si="59"/>
        <v>0</v>
      </c>
      <c r="BK63" s="46">
        <f t="shared" si="45"/>
        <v>1</v>
      </c>
      <c r="BP63" s="23"/>
      <c r="BQ63" s="23"/>
      <c r="BR63" s="23"/>
      <c r="BS63" s="25"/>
    </row>
    <row r="64" spans="1:76" s="20" customFormat="1" ht="14.25" customHeight="1">
      <c r="A64" s="23" t="s">
        <v>14</v>
      </c>
      <c r="B64" s="1" t="s">
        <v>72</v>
      </c>
      <c r="C64" s="1" t="s">
        <v>71</v>
      </c>
      <c r="D64" s="1" t="s">
        <v>70</v>
      </c>
      <c r="E64" s="2">
        <v>30</v>
      </c>
      <c r="F64" s="10" t="str">
        <f t="shared" si="4"/>
        <v>第17条の４第１項</v>
      </c>
      <c r="G64" s="11">
        <v>1</v>
      </c>
      <c r="H64" s="2">
        <v>39</v>
      </c>
      <c r="I64" s="10" t="str">
        <f t="shared" si="0"/>
        <v>(16)　イ</v>
      </c>
      <c r="J64" s="11">
        <v>0</v>
      </c>
      <c r="K64" s="2">
        <v>27</v>
      </c>
      <c r="L64" s="11">
        <v>0</v>
      </c>
      <c r="M64" s="13">
        <v>43221</v>
      </c>
      <c r="N64" s="10">
        <f t="shared" si="1"/>
        <v>3</v>
      </c>
      <c r="O64" s="11">
        <v>1</v>
      </c>
      <c r="P64" s="1" t="s">
        <v>456</v>
      </c>
      <c r="Q64" s="2">
        <v>4</v>
      </c>
      <c r="R64" s="11">
        <v>0</v>
      </c>
      <c r="S64" s="11">
        <v>0</v>
      </c>
      <c r="T64" s="11">
        <v>0</v>
      </c>
      <c r="U64" s="23"/>
      <c r="W64" s="49" t="s">
        <v>119</v>
      </c>
      <c r="X64" s="50" t="s">
        <v>368</v>
      </c>
      <c r="Y64" s="64">
        <f t="shared" ref="Y64:BJ64" si="60">COUNTIFS($H$4:$H$686,Y$2,$N$4:$N$686,0,$E$4:$E$686,"&gt;=30",$E$4:$E$686,"&lt;=31",$K$4:$K$686,18,$Q$4:$Q$686,"&gt;=1",$Q$4:$Q$686,"&lt;=3")</f>
        <v>0</v>
      </c>
      <c r="Z64" s="64">
        <f t="shared" si="60"/>
        <v>0</v>
      </c>
      <c r="AA64" s="64">
        <f t="shared" si="60"/>
        <v>0</v>
      </c>
      <c r="AB64" s="64">
        <f t="shared" si="60"/>
        <v>0</v>
      </c>
      <c r="AC64" s="64">
        <f t="shared" si="60"/>
        <v>0</v>
      </c>
      <c r="AD64" s="64">
        <f t="shared" si="60"/>
        <v>0</v>
      </c>
      <c r="AE64" s="64">
        <f t="shared" si="60"/>
        <v>0</v>
      </c>
      <c r="AF64" s="64">
        <f t="shared" si="60"/>
        <v>0</v>
      </c>
      <c r="AG64" s="64">
        <f t="shared" si="60"/>
        <v>0</v>
      </c>
      <c r="AH64" s="64">
        <f t="shared" si="60"/>
        <v>0</v>
      </c>
      <c r="AI64" s="64">
        <f t="shared" si="60"/>
        <v>0</v>
      </c>
      <c r="AJ64" s="64">
        <f t="shared" si="60"/>
        <v>0</v>
      </c>
      <c r="AK64" s="64">
        <f t="shared" si="60"/>
        <v>0</v>
      </c>
      <c r="AL64" s="64">
        <f t="shared" si="60"/>
        <v>0</v>
      </c>
      <c r="AM64" s="64">
        <f t="shared" si="60"/>
        <v>0</v>
      </c>
      <c r="AN64" s="64">
        <f t="shared" si="60"/>
        <v>0</v>
      </c>
      <c r="AO64" s="64">
        <f t="shared" si="60"/>
        <v>0</v>
      </c>
      <c r="AP64" s="64">
        <f t="shared" si="60"/>
        <v>0</v>
      </c>
      <c r="AQ64" s="64">
        <f t="shared" si="60"/>
        <v>0</v>
      </c>
      <c r="AR64" s="64">
        <f t="shared" si="60"/>
        <v>0</v>
      </c>
      <c r="AS64" s="64">
        <f t="shared" si="60"/>
        <v>0</v>
      </c>
      <c r="AT64" s="64">
        <f t="shared" si="60"/>
        <v>1</v>
      </c>
      <c r="AU64" s="64">
        <f t="shared" si="60"/>
        <v>0</v>
      </c>
      <c r="AV64" s="64">
        <f t="shared" si="60"/>
        <v>0</v>
      </c>
      <c r="AW64" s="64">
        <f t="shared" si="60"/>
        <v>0</v>
      </c>
      <c r="AX64" s="64">
        <f t="shared" si="60"/>
        <v>0</v>
      </c>
      <c r="AY64" s="64">
        <f t="shared" si="60"/>
        <v>0</v>
      </c>
      <c r="AZ64" s="64">
        <f t="shared" si="60"/>
        <v>0</v>
      </c>
      <c r="BA64" s="64">
        <f t="shared" si="60"/>
        <v>0</v>
      </c>
      <c r="BB64" s="64">
        <f t="shared" si="60"/>
        <v>0</v>
      </c>
      <c r="BC64" s="64">
        <f t="shared" si="60"/>
        <v>0</v>
      </c>
      <c r="BD64" s="64">
        <f t="shared" si="60"/>
        <v>0</v>
      </c>
      <c r="BE64" s="64">
        <f t="shared" si="60"/>
        <v>0</v>
      </c>
      <c r="BF64" s="64">
        <f t="shared" si="60"/>
        <v>0</v>
      </c>
      <c r="BG64" s="64">
        <f t="shared" si="60"/>
        <v>0</v>
      </c>
      <c r="BH64" s="64">
        <f t="shared" si="60"/>
        <v>0</v>
      </c>
      <c r="BI64" s="64">
        <f t="shared" si="60"/>
        <v>0</v>
      </c>
      <c r="BJ64" s="64">
        <f t="shared" si="60"/>
        <v>0</v>
      </c>
      <c r="BK64" s="46">
        <f t="shared" si="45"/>
        <v>1</v>
      </c>
      <c r="BP64" s="23"/>
      <c r="BQ64" s="23"/>
      <c r="BR64" s="23"/>
      <c r="BS64" s="25"/>
      <c r="BV64" s="68"/>
      <c r="BW64" s="68"/>
      <c r="BX64" s="68"/>
    </row>
    <row r="65" spans="1:76" s="20" customFormat="1" ht="14.25" customHeight="1">
      <c r="A65" s="23" t="s">
        <v>14</v>
      </c>
      <c r="B65" s="1" t="s">
        <v>72</v>
      </c>
      <c r="C65" s="1" t="s">
        <v>71</v>
      </c>
      <c r="D65" s="1" t="s">
        <v>70</v>
      </c>
      <c r="E65" s="2">
        <v>30</v>
      </c>
      <c r="F65" s="10" t="str">
        <f t="shared" si="4"/>
        <v>第17条の４第１項</v>
      </c>
      <c r="G65" s="11">
        <v>1</v>
      </c>
      <c r="H65" s="2">
        <v>39</v>
      </c>
      <c r="I65" s="10" t="str">
        <f t="shared" si="0"/>
        <v>(16)　イ</v>
      </c>
      <c r="J65" s="11">
        <v>0</v>
      </c>
      <c r="K65" s="2">
        <v>22</v>
      </c>
      <c r="L65" s="11">
        <v>0</v>
      </c>
      <c r="M65" s="13">
        <v>43221</v>
      </c>
      <c r="N65" s="10">
        <f t="shared" si="1"/>
        <v>3</v>
      </c>
      <c r="O65" s="11">
        <v>1</v>
      </c>
      <c r="P65" s="1" t="s">
        <v>456</v>
      </c>
      <c r="Q65" s="2">
        <v>4</v>
      </c>
      <c r="R65" s="11">
        <v>0</v>
      </c>
      <c r="S65" s="11">
        <v>0</v>
      </c>
      <c r="T65" s="11">
        <v>0</v>
      </c>
      <c r="U65" s="23"/>
      <c r="W65" s="43"/>
      <c r="X65" s="44">
        <v>19</v>
      </c>
      <c r="Y65" s="66">
        <f t="shared" ref="Y65:BJ65" si="61">COUNTIFS($H$4:$H$686,Y$2,$N$4:$N$686,0,$E$4:$E$686,"&gt;=30",$E$4:$E$686,"&lt;=31",$K$4:$K$686,19)</f>
        <v>0</v>
      </c>
      <c r="Z65" s="66">
        <f t="shared" si="61"/>
        <v>0</v>
      </c>
      <c r="AA65" s="66">
        <f t="shared" si="61"/>
        <v>0</v>
      </c>
      <c r="AB65" s="66">
        <f t="shared" si="61"/>
        <v>0</v>
      </c>
      <c r="AC65" s="66">
        <f t="shared" si="61"/>
        <v>0</v>
      </c>
      <c r="AD65" s="66">
        <f t="shared" si="61"/>
        <v>0</v>
      </c>
      <c r="AE65" s="66">
        <f t="shared" si="61"/>
        <v>0</v>
      </c>
      <c r="AF65" s="66">
        <f t="shared" si="61"/>
        <v>0</v>
      </c>
      <c r="AG65" s="66">
        <f t="shared" si="61"/>
        <v>0</v>
      </c>
      <c r="AH65" s="66">
        <f t="shared" si="61"/>
        <v>0</v>
      </c>
      <c r="AI65" s="66">
        <f t="shared" si="61"/>
        <v>0</v>
      </c>
      <c r="AJ65" s="66">
        <f t="shared" si="61"/>
        <v>0</v>
      </c>
      <c r="AK65" s="66">
        <f t="shared" si="61"/>
        <v>0</v>
      </c>
      <c r="AL65" s="66">
        <f t="shared" si="61"/>
        <v>0</v>
      </c>
      <c r="AM65" s="66">
        <f t="shared" si="61"/>
        <v>0</v>
      </c>
      <c r="AN65" s="66">
        <f t="shared" si="61"/>
        <v>0</v>
      </c>
      <c r="AO65" s="66">
        <f t="shared" si="61"/>
        <v>0</v>
      </c>
      <c r="AP65" s="66">
        <f t="shared" si="61"/>
        <v>0</v>
      </c>
      <c r="AQ65" s="66">
        <f t="shared" si="61"/>
        <v>0</v>
      </c>
      <c r="AR65" s="66">
        <f t="shared" si="61"/>
        <v>0</v>
      </c>
      <c r="AS65" s="66">
        <f t="shared" si="61"/>
        <v>0</v>
      </c>
      <c r="AT65" s="66">
        <f t="shared" si="61"/>
        <v>3</v>
      </c>
      <c r="AU65" s="66">
        <f t="shared" si="61"/>
        <v>0</v>
      </c>
      <c r="AV65" s="66">
        <f t="shared" si="61"/>
        <v>0</v>
      </c>
      <c r="AW65" s="66">
        <f t="shared" si="61"/>
        <v>0</v>
      </c>
      <c r="AX65" s="66">
        <f t="shared" si="61"/>
        <v>1</v>
      </c>
      <c r="AY65" s="66">
        <f t="shared" si="61"/>
        <v>0</v>
      </c>
      <c r="AZ65" s="66">
        <f t="shared" si="61"/>
        <v>0</v>
      </c>
      <c r="BA65" s="66">
        <f t="shared" si="61"/>
        <v>0</v>
      </c>
      <c r="BB65" s="66">
        <f t="shared" si="61"/>
        <v>0</v>
      </c>
      <c r="BC65" s="66">
        <f t="shared" si="61"/>
        <v>0</v>
      </c>
      <c r="BD65" s="66">
        <f t="shared" si="61"/>
        <v>0</v>
      </c>
      <c r="BE65" s="66">
        <f t="shared" si="61"/>
        <v>0</v>
      </c>
      <c r="BF65" s="66">
        <f t="shared" si="61"/>
        <v>0</v>
      </c>
      <c r="BG65" s="66">
        <f t="shared" si="61"/>
        <v>0</v>
      </c>
      <c r="BH65" s="66">
        <f t="shared" si="61"/>
        <v>0</v>
      </c>
      <c r="BI65" s="66">
        <f t="shared" si="61"/>
        <v>0</v>
      </c>
      <c r="BJ65" s="66">
        <f t="shared" si="61"/>
        <v>0</v>
      </c>
      <c r="BK65" s="46">
        <f t="shared" si="45"/>
        <v>4</v>
      </c>
      <c r="BP65" s="23"/>
      <c r="BQ65" s="23"/>
      <c r="BR65" s="23"/>
      <c r="BS65" s="67"/>
      <c r="BT65" s="68"/>
      <c r="BV65" s="68"/>
      <c r="BW65" s="68"/>
      <c r="BX65" s="68"/>
    </row>
    <row r="66" spans="1:76" s="20" customFormat="1" ht="14.25" customHeight="1">
      <c r="A66" s="23" t="s">
        <v>14</v>
      </c>
      <c r="B66" s="1" t="s">
        <v>72</v>
      </c>
      <c r="C66" s="1" t="s">
        <v>71</v>
      </c>
      <c r="D66" s="1" t="s">
        <v>70</v>
      </c>
      <c r="E66" s="2">
        <v>30</v>
      </c>
      <c r="F66" s="10" t="str">
        <f t="shared" si="4"/>
        <v>第17条の４第１項</v>
      </c>
      <c r="G66" s="11">
        <v>1</v>
      </c>
      <c r="H66" s="2">
        <v>39</v>
      </c>
      <c r="I66" s="10" t="str">
        <f t="shared" si="0"/>
        <v>(16)　イ</v>
      </c>
      <c r="J66" s="11">
        <v>0</v>
      </c>
      <c r="K66" s="2">
        <v>11</v>
      </c>
      <c r="L66" s="11">
        <v>0</v>
      </c>
      <c r="M66" s="13">
        <v>43221</v>
      </c>
      <c r="N66" s="10">
        <f t="shared" si="1"/>
        <v>3</v>
      </c>
      <c r="O66" s="11">
        <v>1</v>
      </c>
      <c r="P66" s="1" t="s">
        <v>456</v>
      </c>
      <c r="Q66" s="2">
        <v>4</v>
      </c>
      <c r="R66" s="11">
        <v>0</v>
      </c>
      <c r="S66" s="11">
        <v>0</v>
      </c>
      <c r="T66" s="11">
        <v>0</v>
      </c>
      <c r="U66" s="23"/>
      <c r="W66" s="49" t="s">
        <v>119</v>
      </c>
      <c r="X66" s="50" t="s">
        <v>369</v>
      </c>
      <c r="Y66" s="64">
        <f t="shared" ref="Y66:BJ66" si="62">COUNTIFS($H$4:$H$686,Y$2,$N$4:$N$686,0,$E$4:$E$686,"&gt;=30",$E$4:$E$686,"&lt;=31",$K$4:$K$686,19,$Q$4:$Q$686,"&gt;=1",$Q$4:$Q$686,"&lt;=3")</f>
        <v>0</v>
      </c>
      <c r="Z66" s="64">
        <f t="shared" si="62"/>
        <v>0</v>
      </c>
      <c r="AA66" s="64">
        <f t="shared" si="62"/>
        <v>0</v>
      </c>
      <c r="AB66" s="64">
        <f t="shared" si="62"/>
        <v>0</v>
      </c>
      <c r="AC66" s="64">
        <f t="shared" si="62"/>
        <v>0</v>
      </c>
      <c r="AD66" s="64">
        <f t="shared" si="62"/>
        <v>0</v>
      </c>
      <c r="AE66" s="64">
        <f t="shared" si="62"/>
        <v>0</v>
      </c>
      <c r="AF66" s="64">
        <f t="shared" si="62"/>
        <v>0</v>
      </c>
      <c r="AG66" s="64">
        <f t="shared" si="62"/>
        <v>0</v>
      </c>
      <c r="AH66" s="64">
        <f t="shared" si="62"/>
        <v>0</v>
      </c>
      <c r="AI66" s="64">
        <f t="shared" si="62"/>
        <v>0</v>
      </c>
      <c r="AJ66" s="64">
        <f t="shared" si="62"/>
        <v>0</v>
      </c>
      <c r="AK66" s="64">
        <f t="shared" si="62"/>
        <v>0</v>
      </c>
      <c r="AL66" s="64">
        <f t="shared" si="62"/>
        <v>0</v>
      </c>
      <c r="AM66" s="64">
        <f t="shared" si="62"/>
        <v>0</v>
      </c>
      <c r="AN66" s="64">
        <f t="shared" si="62"/>
        <v>0</v>
      </c>
      <c r="AO66" s="64">
        <f t="shared" si="62"/>
        <v>0</v>
      </c>
      <c r="AP66" s="64">
        <f t="shared" si="62"/>
        <v>0</v>
      </c>
      <c r="AQ66" s="64">
        <f t="shared" si="62"/>
        <v>0</v>
      </c>
      <c r="AR66" s="64">
        <f t="shared" si="62"/>
        <v>0</v>
      </c>
      <c r="AS66" s="64">
        <f t="shared" si="62"/>
        <v>0</v>
      </c>
      <c r="AT66" s="64">
        <f t="shared" si="62"/>
        <v>2</v>
      </c>
      <c r="AU66" s="64">
        <f t="shared" si="62"/>
        <v>0</v>
      </c>
      <c r="AV66" s="64">
        <f t="shared" si="62"/>
        <v>0</v>
      </c>
      <c r="AW66" s="64">
        <f t="shared" si="62"/>
        <v>0</v>
      </c>
      <c r="AX66" s="64">
        <f t="shared" si="62"/>
        <v>1</v>
      </c>
      <c r="AY66" s="64">
        <f t="shared" si="62"/>
        <v>0</v>
      </c>
      <c r="AZ66" s="64">
        <f t="shared" si="62"/>
        <v>0</v>
      </c>
      <c r="BA66" s="64">
        <f t="shared" si="62"/>
        <v>0</v>
      </c>
      <c r="BB66" s="64">
        <f t="shared" si="62"/>
        <v>0</v>
      </c>
      <c r="BC66" s="64">
        <f t="shared" si="62"/>
        <v>0</v>
      </c>
      <c r="BD66" s="64">
        <f t="shared" si="62"/>
        <v>0</v>
      </c>
      <c r="BE66" s="64">
        <f t="shared" si="62"/>
        <v>0</v>
      </c>
      <c r="BF66" s="64">
        <f t="shared" si="62"/>
        <v>0</v>
      </c>
      <c r="BG66" s="64">
        <f t="shared" si="62"/>
        <v>0</v>
      </c>
      <c r="BH66" s="64">
        <f t="shared" si="62"/>
        <v>0</v>
      </c>
      <c r="BI66" s="64">
        <f t="shared" si="62"/>
        <v>0</v>
      </c>
      <c r="BJ66" s="64">
        <f t="shared" si="62"/>
        <v>0</v>
      </c>
      <c r="BK66" s="46">
        <f t="shared" si="45"/>
        <v>3</v>
      </c>
      <c r="BP66" s="23"/>
      <c r="BQ66" s="23"/>
      <c r="BR66" s="23"/>
      <c r="BS66" s="25"/>
    </row>
    <row r="67" spans="1:76" s="20" customFormat="1" ht="14.25" customHeight="1">
      <c r="A67" s="23" t="s">
        <v>14</v>
      </c>
      <c r="B67" s="1" t="s">
        <v>72</v>
      </c>
      <c r="C67" s="1" t="s">
        <v>71</v>
      </c>
      <c r="D67" s="1" t="s">
        <v>70</v>
      </c>
      <c r="E67" s="2">
        <v>30</v>
      </c>
      <c r="F67" s="10" t="str">
        <f t="shared" si="4"/>
        <v>第17条の４第１項</v>
      </c>
      <c r="G67" s="11">
        <v>1</v>
      </c>
      <c r="H67" s="2">
        <v>37</v>
      </c>
      <c r="I67" s="10" t="str">
        <f t="shared" si="0"/>
        <v>(15) 事務所</v>
      </c>
      <c r="J67" s="11">
        <v>0</v>
      </c>
      <c r="K67" s="2">
        <v>12</v>
      </c>
      <c r="L67" s="11">
        <v>0</v>
      </c>
      <c r="M67" s="13">
        <v>43384</v>
      </c>
      <c r="N67" s="10">
        <f t="shared" si="1"/>
        <v>3</v>
      </c>
      <c r="O67" s="11">
        <v>1</v>
      </c>
      <c r="P67" s="1" t="s">
        <v>457</v>
      </c>
      <c r="Q67" s="2">
        <v>4</v>
      </c>
      <c r="R67" s="11">
        <v>0</v>
      </c>
      <c r="S67" s="11">
        <v>0</v>
      </c>
      <c r="T67" s="11">
        <v>0</v>
      </c>
      <c r="U67" s="23"/>
      <c r="W67" s="43"/>
      <c r="X67" s="44">
        <v>21</v>
      </c>
      <c r="Y67" s="66">
        <f t="shared" ref="Y67:BJ67" si="63">COUNTIFS($H$4:$H$686,Y$2,$N$4:$N$686,0,$E$4:$E$686,"&gt;=30",$E$4:$E$686,"&lt;=31",$K$4:$K$686,21)</f>
        <v>0</v>
      </c>
      <c r="Z67" s="66">
        <f t="shared" si="63"/>
        <v>0</v>
      </c>
      <c r="AA67" s="66">
        <f t="shared" si="63"/>
        <v>0</v>
      </c>
      <c r="AB67" s="66">
        <f t="shared" si="63"/>
        <v>0</v>
      </c>
      <c r="AC67" s="66">
        <f t="shared" si="63"/>
        <v>0</v>
      </c>
      <c r="AD67" s="66">
        <f t="shared" si="63"/>
        <v>0</v>
      </c>
      <c r="AE67" s="66">
        <f t="shared" si="63"/>
        <v>0</v>
      </c>
      <c r="AF67" s="66">
        <f t="shared" si="63"/>
        <v>0</v>
      </c>
      <c r="AG67" s="66">
        <f t="shared" si="63"/>
        <v>0</v>
      </c>
      <c r="AH67" s="66">
        <f t="shared" si="63"/>
        <v>0</v>
      </c>
      <c r="AI67" s="66">
        <f t="shared" si="63"/>
        <v>0</v>
      </c>
      <c r="AJ67" s="66">
        <f t="shared" si="63"/>
        <v>0</v>
      </c>
      <c r="AK67" s="66">
        <f t="shared" si="63"/>
        <v>0</v>
      </c>
      <c r="AL67" s="66">
        <f t="shared" si="63"/>
        <v>0</v>
      </c>
      <c r="AM67" s="66">
        <f t="shared" si="63"/>
        <v>0</v>
      </c>
      <c r="AN67" s="66">
        <f t="shared" si="63"/>
        <v>0</v>
      </c>
      <c r="AO67" s="66">
        <f t="shared" si="63"/>
        <v>0</v>
      </c>
      <c r="AP67" s="66">
        <f t="shared" si="63"/>
        <v>0</v>
      </c>
      <c r="AQ67" s="66">
        <f t="shared" si="63"/>
        <v>0</v>
      </c>
      <c r="AR67" s="66">
        <f t="shared" si="63"/>
        <v>0</v>
      </c>
      <c r="AS67" s="66">
        <f t="shared" si="63"/>
        <v>0</v>
      </c>
      <c r="AT67" s="66">
        <f t="shared" si="63"/>
        <v>0</v>
      </c>
      <c r="AU67" s="66">
        <f t="shared" si="63"/>
        <v>0</v>
      </c>
      <c r="AV67" s="66">
        <f t="shared" si="63"/>
        <v>0</v>
      </c>
      <c r="AW67" s="66">
        <f t="shared" si="63"/>
        <v>0</v>
      </c>
      <c r="AX67" s="66">
        <f t="shared" si="63"/>
        <v>0</v>
      </c>
      <c r="AY67" s="66">
        <f t="shared" si="63"/>
        <v>0</v>
      </c>
      <c r="AZ67" s="66">
        <f t="shared" si="63"/>
        <v>0</v>
      </c>
      <c r="BA67" s="66">
        <f t="shared" si="63"/>
        <v>0</v>
      </c>
      <c r="BB67" s="66">
        <f t="shared" si="63"/>
        <v>0</v>
      </c>
      <c r="BC67" s="66">
        <f t="shared" si="63"/>
        <v>0</v>
      </c>
      <c r="BD67" s="66">
        <f t="shared" si="63"/>
        <v>0</v>
      </c>
      <c r="BE67" s="66">
        <f t="shared" si="63"/>
        <v>0</v>
      </c>
      <c r="BF67" s="66">
        <f t="shared" si="63"/>
        <v>0</v>
      </c>
      <c r="BG67" s="66">
        <f t="shared" si="63"/>
        <v>0</v>
      </c>
      <c r="BH67" s="66">
        <f t="shared" si="63"/>
        <v>0</v>
      </c>
      <c r="BI67" s="66">
        <f t="shared" si="63"/>
        <v>0</v>
      </c>
      <c r="BJ67" s="66">
        <f t="shared" si="63"/>
        <v>0</v>
      </c>
      <c r="BK67" s="46">
        <f t="shared" si="45"/>
        <v>0</v>
      </c>
      <c r="BP67" s="23"/>
      <c r="BQ67" s="23"/>
      <c r="BR67" s="23"/>
      <c r="BS67" s="25"/>
    </row>
    <row r="68" spans="1:76" s="20" customFormat="1" ht="14.25" customHeight="1">
      <c r="A68" s="23" t="s">
        <v>14</v>
      </c>
      <c r="B68" s="1" t="s">
        <v>72</v>
      </c>
      <c r="C68" s="1" t="s">
        <v>71</v>
      </c>
      <c r="D68" s="1" t="s">
        <v>70</v>
      </c>
      <c r="E68" s="2">
        <v>30</v>
      </c>
      <c r="F68" s="10" t="str">
        <f t="shared" ref="F68:F131" si="64">VLOOKUP(E68,$BS$4:$BT$39,2,FALSE)</f>
        <v>第17条の４第１項</v>
      </c>
      <c r="G68" s="11">
        <v>1</v>
      </c>
      <c r="H68" s="2">
        <v>37</v>
      </c>
      <c r="I68" s="10" t="str">
        <f t="shared" ref="I68:I131" si="65">VLOOKUP(H68,$BV$4:$BX$53,2,FALSE)</f>
        <v>(15) 事務所</v>
      </c>
      <c r="J68" s="11">
        <v>0</v>
      </c>
      <c r="K68" s="2">
        <v>22</v>
      </c>
      <c r="L68" s="11">
        <v>0</v>
      </c>
      <c r="M68" s="13">
        <v>43384</v>
      </c>
      <c r="N68" s="10">
        <f t="shared" ref="N68:N131" si="66">DATEDIF(M68,"2022/3/31","Y")</f>
        <v>3</v>
      </c>
      <c r="O68" s="11">
        <v>1</v>
      </c>
      <c r="P68" s="1" t="s">
        <v>458</v>
      </c>
      <c r="Q68" s="2">
        <v>4</v>
      </c>
      <c r="R68" s="11">
        <v>0</v>
      </c>
      <c r="S68" s="11">
        <v>0</v>
      </c>
      <c r="T68" s="11">
        <v>0</v>
      </c>
      <c r="U68" s="23"/>
      <c r="W68" s="49" t="s">
        <v>119</v>
      </c>
      <c r="X68" s="50" t="s">
        <v>370</v>
      </c>
      <c r="Y68" s="64">
        <f t="shared" ref="Y68:BJ68" si="67">COUNTIFS($H$4:$H$686,Y$2,$N$4:$N$686,0,$E$4:$E$686,"&gt;=30",$E$4:$E$686,"&lt;=31",$K$4:$K$686,21,$Q$4:$Q$686,"&gt;=1",$Q$4:$Q$686,"&lt;=3")</f>
        <v>0</v>
      </c>
      <c r="Z68" s="64">
        <f t="shared" si="67"/>
        <v>0</v>
      </c>
      <c r="AA68" s="64">
        <f t="shared" si="67"/>
        <v>0</v>
      </c>
      <c r="AB68" s="64">
        <f t="shared" si="67"/>
        <v>0</v>
      </c>
      <c r="AC68" s="64">
        <f t="shared" si="67"/>
        <v>0</v>
      </c>
      <c r="AD68" s="64">
        <f t="shared" si="67"/>
        <v>0</v>
      </c>
      <c r="AE68" s="64">
        <f t="shared" si="67"/>
        <v>0</v>
      </c>
      <c r="AF68" s="64">
        <f t="shared" si="67"/>
        <v>0</v>
      </c>
      <c r="AG68" s="64">
        <f t="shared" si="67"/>
        <v>0</v>
      </c>
      <c r="AH68" s="64">
        <f t="shared" si="67"/>
        <v>0</v>
      </c>
      <c r="AI68" s="64">
        <f t="shared" si="67"/>
        <v>0</v>
      </c>
      <c r="AJ68" s="64">
        <f t="shared" si="67"/>
        <v>0</v>
      </c>
      <c r="AK68" s="64">
        <f t="shared" si="67"/>
        <v>0</v>
      </c>
      <c r="AL68" s="64">
        <f t="shared" si="67"/>
        <v>0</v>
      </c>
      <c r="AM68" s="64">
        <f t="shared" si="67"/>
        <v>0</v>
      </c>
      <c r="AN68" s="64">
        <f t="shared" si="67"/>
        <v>0</v>
      </c>
      <c r="AO68" s="64">
        <f t="shared" si="67"/>
        <v>0</v>
      </c>
      <c r="AP68" s="64">
        <f t="shared" si="67"/>
        <v>0</v>
      </c>
      <c r="AQ68" s="64">
        <f t="shared" si="67"/>
        <v>0</v>
      </c>
      <c r="AR68" s="64">
        <f t="shared" si="67"/>
        <v>0</v>
      </c>
      <c r="AS68" s="64">
        <f t="shared" si="67"/>
        <v>0</v>
      </c>
      <c r="AT68" s="64">
        <f t="shared" si="67"/>
        <v>0</v>
      </c>
      <c r="AU68" s="64">
        <f t="shared" si="67"/>
        <v>0</v>
      </c>
      <c r="AV68" s="64">
        <f t="shared" si="67"/>
        <v>0</v>
      </c>
      <c r="AW68" s="64">
        <f t="shared" si="67"/>
        <v>0</v>
      </c>
      <c r="AX68" s="64">
        <f t="shared" si="67"/>
        <v>0</v>
      </c>
      <c r="AY68" s="64">
        <f t="shared" si="67"/>
        <v>0</v>
      </c>
      <c r="AZ68" s="64">
        <f t="shared" si="67"/>
        <v>0</v>
      </c>
      <c r="BA68" s="64">
        <f t="shared" si="67"/>
        <v>0</v>
      </c>
      <c r="BB68" s="64">
        <f t="shared" si="67"/>
        <v>0</v>
      </c>
      <c r="BC68" s="64">
        <f t="shared" si="67"/>
        <v>0</v>
      </c>
      <c r="BD68" s="64">
        <f t="shared" si="67"/>
        <v>0</v>
      </c>
      <c r="BE68" s="64">
        <f t="shared" si="67"/>
        <v>0</v>
      </c>
      <c r="BF68" s="64">
        <f t="shared" si="67"/>
        <v>0</v>
      </c>
      <c r="BG68" s="64">
        <f t="shared" si="67"/>
        <v>0</v>
      </c>
      <c r="BH68" s="64">
        <f t="shared" si="67"/>
        <v>0</v>
      </c>
      <c r="BI68" s="64">
        <f t="shared" si="67"/>
        <v>0</v>
      </c>
      <c r="BJ68" s="64">
        <f t="shared" si="67"/>
        <v>0</v>
      </c>
      <c r="BK68" s="46">
        <f t="shared" si="45"/>
        <v>0</v>
      </c>
      <c r="BP68" s="23"/>
      <c r="BQ68" s="23"/>
      <c r="BR68" s="23"/>
      <c r="BS68" s="25"/>
    </row>
    <row r="69" spans="1:76" s="20" customFormat="1" ht="14.25" customHeight="1">
      <c r="A69" s="23" t="s">
        <v>14</v>
      </c>
      <c r="B69" s="1" t="s">
        <v>72</v>
      </c>
      <c r="C69" s="1" t="s">
        <v>71</v>
      </c>
      <c r="D69" s="1" t="s">
        <v>70</v>
      </c>
      <c r="E69" s="2">
        <v>23</v>
      </c>
      <c r="F69" s="10" t="str">
        <f t="shared" si="64"/>
        <v>第８条第４項</v>
      </c>
      <c r="G69" s="11">
        <v>1</v>
      </c>
      <c r="H69" s="2">
        <v>39</v>
      </c>
      <c r="I69" s="10" t="str">
        <f t="shared" si="65"/>
        <v>(16)　イ</v>
      </c>
      <c r="J69" s="11">
        <v>0</v>
      </c>
      <c r="K69" s="2">
        <v>0</v>
      </c>
      <c r="L69" s="11">
        <v>2</v>
      </c>
      <c r="M69" s="13">
        <v>43643</v>
      </c>
      <c r="N69" s="10">
        <f t="shared" si="66"/>
        <v>2</v>
      </c>
      <c r="O69" s="11">
        <v>1</v>
      </c>
      <c r="P69" s="1" t="s">
        <v>422</v>
      </c>
      <c r="Q69" s="2">
        <v>4</v>
      </c>
      <c r="R69" s="11">
        <v>0</v>
      </c>
      <c r="S69" s="11">
        <v>0</v>
      </c>
      <c r="T69" s="11">
        <v>0</v>
      </c>
      <c r="U69" s="23"/>
      <c r="W69" s="43"/>
      <c r="X69" s="44">
        <v>22</v>
      </c>
      <c r="Y69" s="66">
        <f t="shared" ref="Y69:BJ69" si="68">COUNTIFS($H$4:$H$686,Y$2,$N$4:$N$686,0,$E$4:$E$686,"&gt;=30",$E$4:$E$686,"&lt;=31",$K$4:$K$686,22)</f>
        <v>0</v>
      </c>
      <c r="Z69" s="66">
        <f t="shared" si="68"/>
        <v>0</v>
      </c>
      <c r="AA69" s="66">
        <f t="shared" si="68"/>
        <v>2</v>
      </c>
      <c r="AB69" s="66">
        <f t="shared" si="68"/>
        <v>0</v>
      </c>
      <c r="AC69" s="66">
        <f t="shared" si="68"/>
        <v>0</v>
      </c>
      <c r="AD69" s="66">
        <f t="shared" si="68"/>
        <v>2</v>
      </c>
      <c r="AE69" s="66">
        <f t="shared" si="68"/>
        <v>0</v>
      </c>
      <c r="AF69" s="66">
        <f t="shared" si="68"/>
        <v>2</v>
      </c>
      <c r="AG69" s="66">
        <f t="shared" si="68"/>
        <v>4</v>
      </c>
      <c r="AH69" s="66">
        <f t="shared" si="68"/>
        <v>1</v>
      </c>
      <c r="AI69" s="66">
        <f t="shared" si="68"/>
        <v>3</v>
      </c>
      <c r="AJ69" s="66">
        <f t="shared" si="68"/>
        <v>0</v>
      </c>
      <c r="AK69" s="66">
        <f t="shared" si="68"/>
        <v>2</v>
      </c>
      <c r="AL69" s="66">
        <f t="shared" si="68"/>
        <v>0</v>
      </c>
      <c r="AM69" s="66">
        <f t="shared" si="68"/>
        <v>0</v>
      </c>
      <c r="AN69" s="66">
        <f t="shared" si="68"/>
        <v>0</v>
      </c>
      <c r="AO69" s="66">
        <f t="shared" si="68"/>
        <v>0</v>
      </c>
      <c r="AP69" s="66">
        <f t="shared" si="68"/>
        <v>0</v>
      </c>
      <c r="AQ69" s="66">
        <f t="shared" si="68"/>
        <v>0</v>
      </c>
      <c r="AR69" s="66">
        <f t="shared" si="68"/>
        <v>0</v>
      </c>
      <c r="AS69" s="66">
        <f t="shared" si="68"/>
        <v>0</v>
      </c>
      <c r="AT69" s="66">
        <f t="shared" si="68"/>
        <v>37</v>
      </c>
      <c r="AU69" s="66">
        <f t="shared" si="68"/>
        <v>0</v>
      </c>
      <c r="AV69" s="66">
        <f t="shared" si="68"/>
        <v>0</v>
      </c>
      <c r="AW69" s="66">
        <f t="shared" si="68"/>
        <v>0</v>
      </c>
      <c r="AX69" s="66">
        <f t="shared" si="68"/>
        <v>14</v>
      </c>
      <c r="AY69" s="66">
        <f t="shared" si="68"/>
        <v>0</v>
      </c>
      <c r="AZ69" s="66">
        <f t="shared" si="68"/>
        <v>0</v>
      </c>
      <c r="BA69" s="66">
        <f t="shared" si="68"/>
        <v>1</v>
      </c>
      <c r="BB69" s="66">
        <f t="shared" si="68"/>
        <v>21</v>
      </c>
      <c r="BC69" s="66">
        <f t="shared" si="68"/>
        <v>5</v>
      </c>
      <c r="BD69" s="66">
        <f t="shared" si="68"/>
        <v>0</v>
      </c>
      <c r="BE69" s="66">
        <f t="shared" si="68"/>
        <v>0</v>
      </c>
      <c r="BF69" s="66">
        <f t="shared" si="68"/>
        <v>0</v>
      </c>
      <c r="BG69" s="66">
        <f t="shared" si="68"/>
        <v>0</v>
      </c>
      <c r="BH69" s="66">
        <f t="shared" si="68"/>
        <v>0</v>
      </c>
      <c r="BI69" s="66">
        <f t="shared" si="68"/>
        <v>0</v>
      </c>
      <c r="BJ69" s="66">
        <f t="shared" si="68"/>
        <v>0</v>
      </c>
      <c r="BK69" s="46">
        <f t="shared" si="45"/>
        <v>94</v>
      </c>
      <c r="BP69" s="23"/>
      <c r="BQ69" s="23"/>
      <c r="BR69" s="23"/>
      <c r="BS69" s="25"/>
    </row>
    <row r="70" spans="1:76" s="20" customFormat="1" ht="14.25" customHeight="1">
      <c r="A70" s="23" t="s">
        <v>14</v>
      </c>
      <c r="B70" s="1" t="s">
        <v>72</v>
      </c>
      <c r="C70" s="1" t="s">
        <v>71</v>
      </c>
      <c r="D70" s="1" t="s">
        <v>70</v>
      </c>
      <c r="E70" s="2">
        <v>22</v>
      </c>
      <c r="F70" s="10" t="str">
        <f t="shared" si="64"/>
        <v>第８条第４項</v>
      </c>
      <c r="G70" s="11">
        <v>1</v>
      </c>
      <c r="H70" s="2">
        <v>39</v>
      </c>
      <c r="I70" s="10" t="str">
        <f t="shared" si="65"/>
        <v>(16)　イ</v>
      </c>
      <c r="J70" s="11">
        <v>0</v>
      </c>
      <c r="K70" s="2">
        <v>0</v>
      </c>
      <c r="L70" s="11">
        <v>2</v>
      </c>
      <c r="M70" s="13">
        <v>43643</v>
      </c>
      <c r="N70" s="10">
        <f t="shared" si="66"/>
        <v>2</v>
      </c>
      <c r="O70" s="11">
        <v>1</v>
      </c>
      <c r="P70" s="1" t="s">
        <v>422</v>
      </c>
      <c r="Q70" s="2">
        <v>4</v>
      </c>
      <c r="R70" s="11">
        <v>0</v>
      </c>
      <c r="S70" s="11">
        <v>0</v>
      </c>
      <c r="T70" s="11">
        <v>0</v>
      </c>
      <c r="U70" s="23"/>
      <c r="W70" s="49" t="s">
        <v>119</v>
      </c>
      <c r="X70" s="50" t="s">
        <v>371</v>
      </c>
      <c r="Y70" s="64">
        <f t="shared" ref="Y70:BJ70" si="69">COUNTIFS($H$4:$H$686,Y$2,$N$4:$N$686,0,$E$4:$E$686,"&gt;=30",$E$4:$E$686,"&lt;=31",$K$4:$K$686,22,$Q$4:$Q$686,"&gt;=1",$Q$4:$Q$686,"&lt;=3")</f>
        <v>0</v>
      </c>
      <c r="Z70" s="64">
        <f t="shared" si="69"/>
        <v>0</v>
      </c>
      <c r="AA70" s="64">
        <f t="shared" si="69"/>
        <v>2</v>
      </c>
      <c r="AB70" s="64">
        <f t="shared" si="69"/>
        <v>0</v>
      </c>
      <c r="AC70" s="64">
        <f t="shared" si="69"/>
        <v>0</v>
      </c>
      <c r="AD70" s="64">
        <f t="shared" si="69"/>
        <v>0</v>
      </c>
      <c r="AE70" s="64">
        <f t="shared" si="69"/>
        <v>0</v>
      </c>
      <c r="AF70" s="64">
        <f t="shared" si="69"/>
        <v>1</v>
      </c>
      <c r="AG70" s="64">
        <f t="shared" si="69"/>
        <v>2</v>
      </c>
      <c r="AH70" s="64">
        <f t="shared" si="69"/>
        <v>1</v>
      </c>
      <c r="AI70" s="64">
        <f t="shared" si="69"/>
        <v>1</v>
      </c>
      <c r="AJ70" s="64">
        <f t="shared" si="69"/>
        <v>0</v>
      </c>
      <c r="AK70" s="64">
        <f t="shared" si="69"/>
        <v>1</v>
      </c>
      <c r="AL70" s="64">
        <f t="shared" si="69"/>
        <v>0</v>
      </c>
      <c r="AM70" s="64">
        <f t="shared" si="69"/>
        <v>0</v>
      </c>
      <c r="AN70" s="64">
        <f t="shared" si="69"/>
        <v>0</v>
      </c>
      <c r="AO70" s="64">
        <f t="shared" si="69"/>
        <v>0</v>
      </c>
      <c r="AP70" s="64">
        <f t="shared" si="69"/>
        <v>0</v>
      </c>
      <c r="AQ70" s="64">
        <f t="shared" si="69"/>
        <v>0</v>
      </c>
      <c r="AR70" s="64">
        <f t="shared" si="69"/>
        <v>0</v>
      </c>
      <c r="AS70" s="64">
        <f t="shared" si="69"/>
        <v>0</v>
      </c>
      <c r="AT70" s="64">
        <f t="shared" si="69"/>
        <v>10</v>
      </c>
      <c r="AU70" s="64">
        <f t="shared" si="69"/>
        <v>0</v>
      </c>
      <c r="AV70" s="64">
        <f t="shared" si="69"/>
        <v>0</v>
      </c>
      <c r="AW70" s="64">
        <f t="shared" si="69"/>
        <v>0</v>
      </c>
      <c r="AX70" s="64">
        <f t="shared" si="69"/>
        <v>3</v>
      </c>
      <c r="AY70" s="64">
        <f t="shared" si="69"/>
        <v>0</v>
      </c>
      <c r="AZ70" s="64">
        <f t="shared" si="69"/>
        <v>0</v>
      </c>
      <c r="BA70" s="64">
        <f t="shared" si="69"/>
        <v>1</v>
      </c>
      <c r="BB70" s="64">
        <f t="shared" si="69"/>
        <v>13</v>
      </c>
      <c r="BC70" s="64">
        <f t="shared" si="69"/>
        <v>3</v>
      </c>
      <c r="BD70" s="64">
        <f t="shared" si="69"/>
        <v>0</v>
      </c>
      <c r="BE70" s="64">
        <f t="shared" si="69"/>
        <v>0</v>
      </c>
      <c r="BF70" s="64">
        <f t="shared" si="69"/>
        <v>0</v>
      </c>
      <c r="BG70" s="64">
        <f t="shared" si="69"/>
        <v>0</v>
      </c>
      <c r="BH70" s="64">
        <f t="shared" si="69"/>
        <v>0</v>
      </c>
      <c r="BI70" s="64">
        <f t="shared" si="69"/>
        <v>0</v>
      </c>
      <c r="BJ70" s="64">
        <f t="shared" si="69"/>
        <v>0</v>
      </c>
      <c r="BK70" s="46">
        <f t="shared" si="45"/>
        <v>38</v>
      </c>
      <c r="BP70" s="23"/>
      <c r="BQ70" s="23"/>
      <c r="BR70" s="23"/>
      <c r="BS70" s="25"/>
    </row>
    <row r="71" spans="1:76" s="20" customFormat="1" ht="14.25" customHeight="1">
      <c r="A71" s="23" t="s">
        <v>14</v>
      </c>
      <c r="B71" s="1" t="s">
        <v>72</v>
      </c>
      <c r="C71" s="1" t="s">
        <v>71</v>
      </c>
      <c r="D71" s="1" t="s">
        <v>70</v>
      </c>
      <c r="E71" s="2">
        <v>27</v>
      </c>
      <c r="F71" s="10" t="str">
        <f t="shared" si="64"/>
        <v>第８条第４項</v>
      </c>
      <c r="G71" s="11">
        <v>1</v>
      </c>
      <c r="H71" s="2">
        <v>39</v>
      </c>
      <c r="I71" s="10" t="str">
        <f t="shared" si="65"/>
        <v>(16)　イ</v>
      </c>
      <c r="J71" s="11">
        <v>0</v>
      </c>
      <c r="K71" s="2">
        <v>0</v>
      </c>
      <c r="L71" s="11">
        <v>2</v>
      </c>
      <c r="M71" s="13">
        <v>43643</v>
      </c>
      <c r="N71" s="10">
        <f t="shared" si="66"/>
        <v>2</v>
      </c>
      <c r="O71" s="11">
        <v>1</v>
      </c>
      <c r="P71" s="1" t="s">
        <v>422</v>
      </c>
      <c r="Q71" s="2">
        <v>4</v>
      </c>
      <c r="R71" s="11">
        <v>0</v>
      </c>
      <c r="S71" s="11">
        <v>0</v>
      </c>
      <c r="T71" s="11">
        <v>0</v>
      </c>
      <c r="U71" s="23"/>
      <c r="W71" s="43"/>
      <c r="X71" s="44">
        <v>23</v>
      </c>
      <c r="Y71" s="66">
        <f t="shared" ref="Y71:BJ71" si="70">COUNTIFS($H$4:$H$686,Y$2,$N$4:$N$686,0,$E$4:$E$686,"&gt;=30",$E$4:$E$686,"&lt;=31",$K$4:$K$686,23)</f>
        <v>0</v>
      </c>
      <c r="Z71" s="66">
        <f t="shared" si="70"/>
        <v>0</v>
      </c>
      <c r="AA71" s="66">
        <f t="shared" si="70"/>
        <v>0</v>
      </c>
      <c r="AB71" s="66">
        <f t="shared" si="70"/>
        <v>0</v>
      </c>
      <c r="AC71" s="66">
        <f t="shared" si="70"/>
        <v>0</v>
      </c>
      <c r="AD71" s="66">
        <f t="shared" si="70"/>
        <v>0</v>
      </c>
      <c r="AE71" s="66">
        <f t="shared" si="70"/>
        <v>0</v>
      </c>
      <c r="AF71" s="66">
        <f t="shared" si="70"/>
        <v>0</v>
      </c>
      <c r="AG71" s="66">
        <f t="shared" si="70"/>
        <v>1</v>
      </c>
      <c r="AH71" s="66">
        <f t="shared" si="70"/>
        <v>0</v>
      </c>
      <c r="AI71" s="66">
        <f t="shared" si="70"/>
        <v>0</v>
      </c>
      <c r="AJ71" s="66">
        <f t="shared" si="70"/>
        <v>0</v>
      </c>
      <c r="AK71" s="66">
        <f t="shared" si="70"/>
        <v>0</v>
      </c>
      <c r="AL71" s="66">
        <f t="shared" si="70"/>
        <v>0</v>
      </c>
      <c r="AM71" s="66">
        <f t="shared" si="70"/>
        <v>0</v>
      </c>
      <c r="AN71" s="66">
        <f t="shared" si="70"/>
        <v>0</v>
      </c>
      <c r="AO71" s="66">
        <f t="shared" si="70"/>
        <v>0</v>
      </c>
      <c r="AP71" s="66">
        <f t="shared" si="70"/>
        <v>0</v>
      </c>
      <c r="AQ71" s="66">
        <f t="shared" si="70"/>
        <v>0</v>
      </c>
      <c r="AR71" s="66">
        <f t="shared" si="70"/>
        <v>0</v>
      </c>
      <c r="AS71" s="66">
        <f t="shared" si="70"/>
        <v>0</v>
      </c>
      <c r="AT71" s="66">
        <f t="shared" si="70"/>
        <v>0</v>
      </c>
      <c r="AU71" s="66">
        <f t="shared" si="70"/>
        <v>0</v>
      </c>
      <c r="AV71" s="66">
        <f t="shared" si="70"/>
        <v>0</v>
      </c>
      <c r="AW71" s="66">
        <f t="shared" si="70"/>
        <v>0</v>
      </c>
      <c r="AX71" s="66">
        <f t="shared" si="70"/>
        <v>0</v>
      </c>
      <c r="AY71" s="66">
        <f t="shared" si="70"/>
        <v>0</v>
      </c>
      <c r="AZ71" s="66">
        <f t="shared" si="70"/>
        <v>0</v>
      </c>
      <c r="BA71" s="66">
        <f t="shared" si="70"/>
        <v>0</v>
      </c>
      <c r="BB71" s="66">
        <f t="shared" si="70"/>
        <v>0</v>
      </c>
      <c r="BC71" s="66">
        <f t="shared" si="70"/>
        <v>0</v>
      </c>
      <c r="BD71" s="66">
        <f t="shared" si="70"/>
        <v>0</v>
      </c>
      <c r="BE71" s="66">
        <f t="shared" si="70"/>
        <v>0</v>
      </c>
      <c r="BF71" s="66">
        <f t="shared" si="70"/>
        <v>0</v>
      </c>
      <c r="BG71" s="66">
        <f t="shared" si="70"/>
        <v>0</v>
      </c>
      <c r="BH71" s="66">
        <f t="shared" si="70"/>
        <v>0</v>
      </c>
      <c r="BI71" s="66">
        <f t="shared" si="70"/>
        <v>0</v>
      </c>
      <c r="BJ71" s="66">
        <f t="shared" si="70"/>
        <v>0</v>
      </c>
      <c r="BK71" s="46">
        <f t="shared" si="45"/>
        <v>1</v>
      </c>
      <c r="BP71" s="23"/>
      <c r="BQ71" s="23"/>
      <c r="BR71" s="23"/>
      <c r="BS71" s="25"/>
    </row>
    <row r="72" spans="1:76" s="20" customFormat="1" ht="14.25" customHeight="1">
      <c r="A72" s="23" t="s">
        <v>14</v>
      </c>
      <c r="B72" s="1" t="s">
        <v>72</v>
      </c>
      <c r="C72" s="1" t="s">
        <v>71</v>
      </c>
      <c r="D72" s="1" t="s">
        <v>70</v>
      </c>
      <c r="E72" s="2">
        <v>30</v>
      </c>
      <c r="F72" s="10" t="str">
        <f t="shared" si="64"/>
        <v>第17条の４第１項</v>
      </c>
      <c r="G72" s="11">
        <v>1</v>
      </c>
      <c r="H72" s="2">
        <v>39</v>
      </c>
      <c r="I72" s="10" t="str">
        <f t="shared" si="65"/>
        <v>(16)　イ</v>
      </c>
      <c r="J72" s="11">
        <v>0</v>
      </c>
      <c r="K72" s="2">
        <v>13</v>
      </c>
      <c r="L72" s="11">
        <v>0</v>
      </c>
      <c r="M72" s="13">
        <v>43643</v>
      </c>
      <c r="N72" s="10">
        <f t="shared" si="66"/>
        <v>2</v>
      </c>
      <c r="O72" s="11">
        <v>1</v>
      </c>
      <c r="P72" s="1" t="s">
        <v>445</v>
      </c>
      <c r="Q72" s="2">
        <v>4</v>
      </c>
      <c r="R72" s="11">
        <v>0</v>
      </c>
      <c r="S72" s="11">
        <v>0</v>
      </c>
      <c r="T72" s="11">
        <v>0</v>
      </c>
      <c r="U72" s="23"/>
      <c r="W72" s="49" t="s">
        <v>119</v>
      </c>
      <c r="X72" s="50" t="s">
        <v>372</v>
      </c>
      <c r="Y72" s="64">
        <f t="shared" ref="Y72:BJ72" si="71">COUNTIFS($H$4:$H$686,Y$2,$N$4:$N$686,0,$E$4:$E$686,"&gt;=30",$E$4:$E$686,"&lt;=31",$K$4:$K$686,23,$Q$4:$Q$686,"&gt;=1",$Q$4:$Q$686,"&lt;=3")</f>
        <v>0</v>
      </c>
      <c r="Z72" s="64">
        <f t="shared" si="71"/>
        <v>0</v>
      </c>
      <c r="AA72" s="64">
        <f t="shared" si="71"/>
        <v>0</v>
      </c>
      <c r="AB72" s="64">
        <f t="shared" si="71"/>
        <v>0</v>
      </c>
      <c r="AC72" s="64">
        <f t="shared" si="71"/>
        <v>0</v>
      </c>
      <c r="AD72" s="64">
        <f t="shared" si="71"/>
        <v>0</v>
      </c>
      <c r="AE72" s="64">
        <f t="shared" si="71"/>
        <v>0</v>
      </c>
      <c r="AF72" s="64">
        <f t="shared" si="71"/>
        <v>0</v>
      </c>
      <c r="AG72" s="64">
        <f t="shared" si="71"/>
        <v>1</v>
      </c>
      <c r="AH72" s="64">
        <f t="shared" si="71"/>
        <v>0</v>
      </c>
      <c r="AI72" s="64">
        <f t="shared" si="71"/>
        <v>0</v>
      </c>
      <c r="AJ72" s="64">
        <f t="shared" si="71"/>
        <v>0</v>
      </c>
      <c r="AK72" s="64">
        <f t="shared" si="71"/>
        <v>0</v>
      </c>
      <c r="AL72" s="64">
        <f t="shared" si="71"/>
        <v>0</v>
      </c>
      <c r="AM72" s="64">
        <f t="shared" si="71"/>
        <v>0</v>
      </c>
      <c r="AN72" s="64">
        <f t="shared" si="71"/>
        <v>0</v>
      </c>
      <c r="AO72" s="64">
        <f t="shared" si="71"/>
        <v>0</v>
      </c>
      <c r="AP72" s="64">
        <f t="shared" si="71"/>
        <v>0</v>
      </c>
      <c r="AQ72" s="64">
        <f t="shared" si="71"/>
        <v>0</v>
      </c>
      <c r="AR72" s="64">
        <f t="shared" si="71"/>
        <v>0</v>
      </c>
      <c r="AS72" s="64">
        <f t="shared" si="71"/>
        <v>0</v>
      </c>
      <c r="AT72" s="64">
        <f t="shared" si="71"/>
        <v>0</v>
      </c>
      <c r="AU72" s="64">
        <f t="shared" si="71"/>
        <v>0</v>
      </c>
      <c r="AV72" s="64">
        <f t="shared" si="71"/>
        <v>0</v>
      </c>
      <c r="AW72" s="64">
        <f t="shared" si="71"/>
        <v>0</v>
      </c>
      <c r="AX72" s="64">
        <f t="shared" si="71"/>
        <v>0</v>
      </c>
      <c r="AY72" s="64">
        <f t="shared" si="71"/>
        <v>0</v>
      </c>
      <c r="AZ72" s="64">
        <f t="shared" si="71"/>
        <v>0</v>
      </c>
      <c r="BA72" s="64">
        <f t="shared" si="71"/>
        <v>0</v>
      </c>
      <c r="BB72" s="64">
        <f t="shared" si="71"/>
        <v>0</v>
      </c>
      <c r="BC72" s="64">
        <f t="shared" si="71"/>
        <v>0</v>
      </c>
      <c r="BD72" s="64">
        <f t="shared" si="71"/>
        <v>0</v>
      </c>
      <c r="BE72" s="64">
        <f t="shared" si="71"/>
        <v>0</v>
      </c>
      <c r="BF72" s="64">
        <f t="shared" si="71"/>
        <v>0</v>
      </c>
      <c r="BG72" s="64">
        <f t="shared" si="71"/>
        <v>0</v>
      </c>
      <c r="BH72" s="64">
        <f t="shared" si="71"/>
        <v>0</v>
      </c>
      <c r="BI72" s="64">
        <f t="shared" si="71"/>
        <v>0</v>
      </c>
      <c r="BJ72" s="64">
        <f t="shared" si="71"/>
        <v>0</v>
      </c>
      <c r="BK72" s="46">
        <f t="shared" si="45"/>
        <v>1</v>
      </c>
      <c r="BP72" s="23"/>
      <c r="BQ72" s="23"/>
      <c r="BR72" s="23"/>
      <c r="BS72" s="25"/>
    </row>
    <row r="73" spans="1:76" s="20" customFormat="1" ht="14.25" customHeight="1">
      <c r="A73" s="23" t="s">
        <v>14</v>
      </c>
      <c r="B73" s="1" t="s">
        <v>72</v>
      </c>
      <c r="C73" s="1" t="s">
        <v>71</v>
      </c>
      <c r="D73" s="1" t="s">
        <v>70</v>
      </c>
      <c r="E73" s="2">
        <v>30</v>
      </c>
      <c r="F73" s="10" t="str">
        <f t="shared" si="64"/>
        <v>第17条の４第１項</v>
      </c>
      <c r="G73" s="11">
        <v>1</v>
      </c>
      <c r="H73" s="2">
        <v>39</v>
      </c>
      <c r="I73" s="10" t="str">
        <f t="shared" si="65"/>
        <v>(16)　イ</v>
      </c>
      <c r="J73" s="11">
        <v>0</v>
      </c>
      <c r="K73" s="2">
        <v>22</v>
      </c>
      <c r="L73" s="11">
        <v>0</v>
      </c>
      <c r="M73" s="13">
        <v>43643</v>
      </c>
      <c r="N73" s="10">
        <f t="shared" si="66"/>
        <v>2</v>
      </c>
      <c r="O73" s="11">
        <v>1</v>
      </c>
      <c r="P73" s="1" t="s">
        <v>459</v>
      </c>
      <c r="Q73" s="2">
        <v>4</v>
      </c>
      <c r="R73" s="11">
        <v>0</v>
      </c>
      <c r="S73" s="11">
        <v>0</v>
      </c>
      <c r="T73" s="11">
        <v>0</v>
      </c>
      <c r="U73" s="23"/>
      <c r="W73" s="43"/>
      <c r="X73" s="44">
        <v>24</v>
      </c>
      <c r="Y73" s="66">
        <f t="shared" ref="Y73:BJ73" si="72">COUNTIFS($H$4:$H$686,Y$2,$N$4:$N$686,0,$E$4:$E$686,"&gt;=30",$E$4:$E$686,"&lt;=31",$K$4:$K$686,24)</f>
        <v>0</v>
      </c>
      <c r="Z73" s="66">
        <f t="shared" si="72"/>
        <v>0</v>
      </c>
      <c r="AA73" s="66">
        <f t="shared" si="72"/>
        <v>0</v>
      </c>
      <c r="AB73" s="66">
        <f t="shared" si="72"/>
        <v>0</v>
      </c>
      <c r="AC73" s="66">
        <f t="shared" si="72"/>
        <v>0</v>
      </c>
      <c r="AD73" s="66">
        <f t="shared" si="72"/>
        <v>0</v>
      </c>
      <c r="AE73" s="66">
        <f t="shared" si="72"/>
        <v>0</v>
      </c>
      <c r="AF73" s="66">
        <f t="shared" si="72"/>
        <v>0</v>
      </c>
      <c r="AG73" s="66">
        <f t="shared" si="72"/>
        <v>0</v>
      </c>
      <c r="AH73" s="66">
        <f t="shared" si="72"/>
        <v>0</v>
      </c>
      <c r="AI73" s="66">
        <f t="shared" si="72"/>
        <v>0</v>
      </c>
      <c r="AJ73" s="66">
        <f t="shared" si="72"/>
        <v>0</v>
      </c>
      <c r="AK73" s="66">
        <f t="shared" si="72"/>
        <v>1</v>
      </c>
      <c r="AL73" s="66">
        <f t="shared" si="72"/>
        <v>0</v>
      </c>
      <c r="AM73" s="66">
        <f t="shared" si="72"/>
        <v>0</v>
      </c>
      <c r="AN73" s="66">
        <f t="shared" si="72"/>
        <v>0</v>
      </c>
      <c r="AO73" s="66">
        <f t="shared" si="72"/>
        <v>0</v>
      </c>
      <c r="AP73" s="66">
        <f t="shared" si="72"/>
        <v>0</v>
      </c>
      <c r="AQ73" s="66">
        <f t="shared" si="72"/>
        <v>0</v>
      </c>
      <c r="AR73" s="66">
        <f t="shared" si="72"/>
        <v>0</v>
      </c>
      <c r="AS73" s="66">
        <f t="shared" si="72"/>
        <v>0</v>
      </c>
      <c r="AT73" s="66">
        <f t="shared" si="72"/>
        <v>3</v>
      </c>
      <c r="AU73" s="66">
        <f t="shared" si="72"/>
        <v>0</v>
      </c>
      <c r="AV73" s="66">
        <f t="shared" si="72"/>
        <v>0</v>
      </c>
      <c r="AW73" s="66">
        <f t="shared" si="72"/>
        <v>0</v>
      </c>
      <c r="AX73" s="66">
        <f t="shared" si="72"/>
        <v>1</v>
      </c>
      <c r="AY73" s="66">
        <f t="shared" si="72"/>
        <v>0</v>
      </c>
      <c r="AZ73" s="66">
        <f t="shared" si="72"/>
        <v>0</v>
      </c>
      <c r="BA73" s="66">
        <f t="shared" si="72"/>
        <v>0</v>
      </c>
      <c r="BB73" s="66">
        <f t="shared" si="72"/>
        <v>0</v>
      </c>
      <c r="BC73" s="66">
        <f t="shared" si="72"/>
        <v>0</v>
      </c>
      <c r="BD73" s="66">
        <f t="shared" si="72"/>
        <v>0</v>
      </c>
      <c r="BE73" s="66">
        <f t="shared" si="72"/>
        <v>0</v>
      </c>
      <c r="BF73" s="66">
        <f t="shared" si="72"/>
        <v>0</v>
      </c>
      <c r="BG73" s="66">
        <f t="shared" si="72"/>
        <v>0</v>
      </c>
      <c r="BH73" s="66">
        <f t="shared" si="72"/>
        <v>0</v>
      </c>
      <c r="BI73" s="66">
        <f t="shared" si="72"/>
        <v>0</v>
      </c>
      <c r="BJ73" s="66">
        <f t="shared" si="72"/>
        <v>0</v>
      </c>
      <c r="BK73" s="46">
        <f t="shared" si="45"/>
        <v>5</v>
      </c>
      <c r="BP73" s="23"/>
      <c r="BQ73" s="23"/>
      <c r="BR73" s="23"/>
      <c r="BS73" s="25"/>
    </row>
    <row r="74" spans="1:76" s="20" customFormat="1" ht="14.25" customHeight="1">
      <c r="A74" s="23" t="s">
        <v>14</v>
      </c>
      <c r="B74" s="1" t="s">
        <v>72</v>
      </c>
      <c r="C74" s="1" t="s">
        <v>71</v>
      </c>
      <c r="D74" s="1" t="s">
        <v>70</v>
      </c>
      <c r="E74" s="2">
        <v>30</v>
      </c>
      <c r="F74" s="10" t="str">
        <f t="shared" si="64"/>
        <v>第17条の４第１項</v>
      </c>
      <c r="G74" s="11">
        <v>1</v>
      </c>
      <c r="H74" s="2">
        <v>39</v>
      </c>
      <c r="I74" s="10" t="str">
        <f t="shared" si="65"/>
        <v>(16)　イ</v>
      </c>
      <c r="J74" s="11">
        <v>0</v>
      </c>
      <c r="K74" s="2">
        <v>26</v>
      </c>
      <c r="L74" s="11">
        <v>0</v>
      </c>
      <c r="M74" s="13">
        <v>43643</v>
      </c>
      <c r="N74" s="10">
        <f t="shared" si="66"/>
        <v>2</v>
      </c>
      <c r="O74" s="11">
        <v>1</v>
      </c>
      <c r="P74" s="1" t="s">
        <v>460</v>
      </c>
      <c r="Q74" s="2">
        <v>4</v>
      </c>
      <c r="R74" s="11">
        <v>0</v>
      </c>
      <c r="S74" s="11">
        <v>0</v>
      </c>
      <c r="T74" s="11">
        <v>0</v>
      </c>
      <c r="U74" s="23"/>
      <c r="W74" s="49" t="s">
        <v>119</v>
      </c>
      <c r="X74" s="50" t="s">
        <v>373</v>
      </c>
      <c r="Y74" s="64">
        <f t="shared" ref="Y74:BJ74" si="73">COUNTIFS($H$4:$H$686,Y$2,$N$4:$N$686,0,$E$4:$E$686,"&gt;=30",$E$4:$E$686,"&lt;=31",$K$4:$K$686,24,$Q$4:$Q$686,"&gt;=1",$Q$4:$Q$686,"&lt;=3")</f>
        <v>0</v>
      </c>
      <c r="Z74" s="64">
        <f t="shared" si="73"/>
        <v>0</v>
      </c>
      <c r="AA74" s="64">
        <f t="shared" si="73"/>
        <v>0</v>
      </c>
      <c r="AB74" s="64">
        <f t="shared" si="73"/>
        <v>0</v>
      </c>
      <c r="AC74" s="64">
        <f t="shared" si="73"/>
        <v>0</v>
      </c>
      <c r="AD74" s="64">
        <f t="shared" si="73"/>
        <v>0</v>
      </c>
      <c r="AE74" s="64">
        <f t="shared" si="73"/>
        <v>0</v>
      </c>
      <c r="AF74" s="64">
        <f t="shared" si="73"/>
        <v>0</v>
      </c>
      <c r="AG74" s="64">
        <f t="shared" si="73"/>
        <v>0</v>
      </c>
      <c r="AH74" s="64">
        <f t="shared" si="73"/>
        <v>0</v>
      </c>
      <c r="AI74" s="64">
        <f t="shared" si="73"/>
        <v>0</v>
      </c>
      <c r="AJ74" s="64">
        <f t="shared" si="73"/>
        <v>0</v>
      </c>
      <c r="AK74" s="64">
        <f t="shared" si="73"/>
        <v>0</v>
      </c>
      <c r="AL74" s="64">
        <f t="shared" si="73"/>
        <v>0</v>
      </c>
      <c r="AM74" s="64">
        <f t="shared" si="73"/>
        <v>0</v>
      </c>
      <c r="AN74" s="64">
        <f t="shared" si="73"/>
        <v>0</v>
      </c>
      <c r="AO74" s="64">
        <f t="shared" si="73"/>
        <v>0</v>
      </c>
      <c r="AP74" s="64">
        <f t="shared" si="73"/>
        <v>0</v>
      </c>
      <c r="AQ74" s="64">
        <f t="shared" si="73"/>
        <v>0</v>
      </c>
      <c r="AR74" s="64">
        <f t="shared" si="73"/>
        <v>0</v>
      </c>
      <c r="AS74" s="64">
        <f t="shared" si="73"/>
        <v>0</v>
      </c>
      <c r="AT74" s="64">
        <f t="shared" si="73"/>
        <v>2</v>
      </c>
      <c r="AU74" s="64">
        <f t="shared" si="73"/>
        <v>0</v>
      </c>
      <c r="AV74" s="64">
        <f t="shared" si="73"/>
        <v>0</v>
      </c>
      <c r="AW74" s="64">
        <f t="shared" si="73"/>
        <v>0</v>
      </c>
      <c r="AX74" s="64">
        <f t="shared" si="73"/>
        <v>0</v>
      </c>
      <c r="AY74" s="64">
        <f t="shared" si="73"/>
        <v>0</v>
      </c>
      <c r="AZ74" s="64">
        <f t="shared" si="73"/>
        <v>0</v>
      </c>
      <c r="BA74" s="64">
        <f t="shared" si="73"/>
        <v>0</v>
      </c>
      <c r="BB74" s="64">
        <f t="shared" si="73"/>
        <v>0</v>
      </c>
      <c r="BC74" s="64">
        <f t="shared" si="73"/>
        <v>0</v>
      </c>
      <c r="BD74" s="64">
        <f t="shared" si="73"/>
        <v>0</v>
      </c>
      <c r="BE74" s="64">
        <f t="shared" si="73"/>
        <v>0</v>
      </c>
      <c r="BF74" s="64">
        <f t="shared" si="73"/>
        <v>0</v>
      </c>
      <c r="BG74" s="64">
        <f t="shared" si="73"/>
        <v>0</v>
      </c>
      <c r="BH74" s="64">
        <f t="shared" si="73"/>
        <v>0</v>
      </c>
      <c r="BI74" s="64">
        <f t="shared" si="73"/>
        <v>0</v>
      </c>
      <c r="BJ74" s="64">
        <f t="shared" si="73"/>
        <v>0</v>
      </c>
      <c r="BK74" s="46">
        <f t="shared" si="45"/>
        <v>2</v>
      </c>
      <c r="BP74" s="23"/>
      <c r="BQ74" s="23"/>
      <c r="BR74" s="23"/>
      <c r="BS74" s="25"/>
    </row>
    <row r="75" spans="1:76" s="20" customFormat="1" ht="14.25" customHeight="1">
      <c r="A75" s="23" t="s">
        <v>14</v>
      </c>
      <c r="B75" s="1" t="s">
        <v>72</v>
      </c>
      <c r="C75" s="1" t="s">
        <v>71</v>
      </c>
      <c r="D75" s="1" t="s">
        <v>70</v>
      </c>
      <c r="E75" s="2">
        <v>30</v>
      </c>
      <c r="F75" s="10" t="str">
        <f t="shared" si="64"/>
        <v>第17条の４第１項</v>
      </c>
      <c r="G75" s="11">
        <v>1</v>
      </c>
      <c r="H75" s="2">
        <v>39</v>
      </c>
      <c r="I75" s="10" t="str">
        <f t="shared" si="65"/>
        <v>(16)　イ</v>
      </c>
      <c r="J75" s="11">
        <v>0</v>
      </c>
      <c r="K75" s="2">
        <v>27</v>
      </c>
      <c r="L75" s="11">
        <v>0</v>
      </c>
      <c r="M75" s="13">
        <v>43643</v>
      </c>
      <c r="N75" s="10">
        <f t="shared" si="66"/>
        <v>2</v>
      </c>
      <c r="O75" s="11">
        <v>1</v>
      </c>
      <c r="P75" s="1" t="s">
        <v>460</v>
      </c>
      <c r="Q75" s="2">
        <v>4</v>
      </c>
      <c r="R75" s="11">
        <v>0</v>
      </c>
      <c r="S75" s="11">
        <v>0</v>
      </c>
      <c r="T75" s="11">
        <v>0</v>
      </c>
      <c r="U75" s="23"/>
      <c r="W75" s="43"/>
      <c r="X75" s="44">
        <v>25</v>
      </c>
      <c r="Y75" s="66">
        <f t="shared" ref="Y75:BJ75" si="74">COUNTIFS($H$4:$H$686,Y$2,$N$4:$N$686,0,$E$4:$E$686,"&gt;=30",$E$4:$E$686,"&lt;=31",$K$4:$K$686,25)</f>
        <v>0</v>
      </c>
      <c r="Z75" s="66">
        <f t="shared" si="74"/>
        <v>0</v>
      </c>
      <c r="AA75" s="66">
        <f t="shared" si="74"/>
        <v>0</v>
      </c>
      <c r="AB75" s="66">
        <f t="shared" si="74"/>
        <v>0</v>
      </c>
      <c r="AC75" s="66">
        <f t="shared" si="74"/>
        <v>0</v>
      </c>
      <c r="AD75" s="66">
        <f t="shared" si="74"/>
        <v>2</v>
      </c>
      <c r="AE75" s="66">
        <f t="shared" si="74"/>
        <v>0</v>
      </c>
      <c r="AF75" s="66">
        <f t="shared" si="74"/>
        <v>0</v>
      </c>
      <c r="AG75" s="66">
        <f t="shared" si="74"/>
        <v>0</v>
      </c>
      <c r="AH75" s="66">
        <f t="shared" si="74"/>
        <v>0</v>
      </c>
      <c r="AI75" s="66">
        <f t="shared" si="74"/>
        <v>0</v>
      </c>
      <c r="AJ75" s="66">
        <f t="shared" si="74"/>
        <v>0</v>
      </c>
      <c r="AK75" s="66">
        <f t="shared" si="74"/>
        <v>0</v>
      </c>
      <c r="AL75" s="66">
        <f t="shared" si="74"/>
        <v>0</v>
      </c>
      <c r="AM75" s="66">
        <f t="shared" si="74"/>
        <v>0</v>
      </c>
      <c r="AN75" s="66">
        <f t="shared" si="74"/>
        <v>0</v>
      </c>
      <c r="AO75" s="66">
        <f t="shared" si="74"/>
        <v>0</v>
      </c>
      <c r="AP75" s="66">
        <f t="shared" si="74"/>
        <v>0</v>
      </c>
      <c r="AQ75" s="66">
        <f t="shared" si="74"/>
        <v>0</v>
      </c>
      <c r="AR75" s="66">
        <f t="shared" si="74"/>
        <v>0</v>
      </c>
      <c r="AS75" s="66">
        <f t="shared" si="74"/>
        <v>0</v>
      </c>
      <c r="AT75" s="66">
        <f t="shared" si="74"/>
        <v>0</v>
      </c>
      <c r="AU75" s="66">
        <f t="shared" si="74"/>
        <v>0</v>
      </c>
      <c r="AV75" s="66">
        <f t="shared" si="74"/>
        <v>0</v>
      </c>
      <c r="AW75" s="66">
        <f t="shared" si="74"/>
        <v>0</v>
      </c>
      <c r="AX75" s="66">
        <f t="shared" si="74"/>
        <v>0</v>
      </c>
      <c r="AY75" s="66">
        <f t="shared" si="74"/>
        <v>0</v>
      </c>
      <c r="AZ75" s="66">
        <f t="shared" si="74"/>
        <v>0</v>
      </c>
      <c r="BA75" s="66">
        <f t="shared" si="74"/>
        <v>1</v>
      </c>
      <c r="BB75" s="66">
        <f t="shared" si="74"/>
        <v>0</v>
      </c>
      <c r="BC75" s="66">
        <f t="shared" si="74"/>
        <v>0</v>
      </c>
      <c r="BD75" s="66">
        <f t="shared" si="74"/>
        <v>0</v>
      </c>
      <c r="BE75" s="66">
        <f t="shared" si="74"/>
        <v>0</v>
      </c>
      <c r="BF75" s="66">
        <f t="shared" si="74"/>
        <v>0</v>
      </c>
      <c r="BG75" s="66">
        <f t="shared" si="74"/>
        <v>0</v>
      </c>
      <c r="BH75" s="66">
        <f t="shared" si="74"/>
        <v>0</v>
      </c>
      <c r="BI75" s="66">
        <f t="shared" si="74"/>
        <v>0</v>
      </c>
      <c r="BJ75" s="66">
        <f t="shared" si="74"/>
        <v>0</v>
      </c>
      <c r="BK75" s="46">
        <f t="shared" si="45"/>
        <v>3</v>
      </c>
      <c r="BP75" s="23"/>
      <c r="BQ75" s="23"/>
      <c r="BR75" s="23"/>
      <c r="BS75" s="25"/>
    </row>
    <row r="76" spans="1:76" s="20" customFormat="1" ht="14.25" customHeight="1">
      <c r="A76" s="23" t="s">
        <v>14</v>
      </c>
      <c r="B76" s="1" t="s">
        <v>72</v>
      </c>
      <c r="C76" s="1" t="s">
        <v>71</v>
      </c>
      <c r="D76" s="1" t="s">
        <v>70</v>
      </c>
      <c r="E76" s="2">
        <v>30</v>
      </c>
      <c r="F76" s="10" t="str">
        <f t="shared" si="64"/>
        <v>第17条の４第１項</v>
      </c>
      <c r="G76" s="11">
        <v>1</v>
      </c>
      <c r="H76" s="2">
        <v>39</v>
      </c>
      <c r="I76" s="10" t="str">
        <f t="shared" si="65"/>
        <v>(16)　イ</v>
      </c>
      <c r="J76" s="11">
        <v>0</v>
      </c>
      <c r="K76" s="2">
        <v>29</v>
      </c>
      <c r="L76" s="11">
        <v>0</v>
      </c>
      <c r="M76" s="13">
        <v>43643</v>
      </c>
      <c r="N76" s="10">
        <f t="shared" si="66"/>
        <v>2</v>
      </c>
      <c r="O76" s="11">
        <v>1</v>
      </c>
      <c r="P76" s="1" t="s">
        <v>445</v>
      </c>
      <c r="Q76" s="2">
        <v>4</v>
      </c>
      <c r="R76" s="11">
        <v>0</v>
      </c>
      <c r="S76" s="11">
        <v>0</v>
      </c>
      <c r="T76" s="11">
        <v>0</v>
      </c>
      <c r="U76" s="23"/>
      <c r="W76" s="49" t="s">
        <v>119</v>
      </c>
      <c r="X76" s="50" t="s">
        <v>374</v>
      </c>
      <c r="Y76" s="64">
        <f t="shared" ref="Y76:BJ76" si="75">COUNTIFS($H$4:$H$686,Y$2,$N$4:$N$686,0,$E$4:$E$686,"&gt;=30",$E$4:$E$686,"&lt;=31",$K$4:$K$686,25,$Q$4:$Q$686,"&gt;=1",$Q$4:$Q$686,"&lt;=3")</f>
        <v>0</v>
      </c>
      <c r="Z76" s="64">
        <f t="shared" si="75"/>
        <v>0</v>
      </c>
      <c r="AA76" s="64">
        <f t="shared" si="75"/>
        <v>0</v>
      </c>
      <c r="AB76" s="64">
        <f t="shared" si="75"/>
        <v>0</v>
      </c>
      <c r="AC76" s="64">
        <f t="shared" si="75"/>
        <v>0</v>
      </c>
      <c r="AD76" s="64">
        <f t="shared" si="75"/>
        <v>0</v>
      </c>
      <c r="AE76" s="64">
        <f t="shared" si="75"/>
        <v>0</v>
      </c>
      <c r="AF76" s="64">
        <f t="shared" si="75"/>
        <v>0</v>
      </c>
      <c r="AG76" s="64">
        <f t="shared" si="75"/>
        <v>0</v>
      </c>
      <c r="AH76" s="64">
        <f t="shared" si="75"/>
        <v>0</v>
      </c>
      <c r="AI76" s="64">
        <f t="shared" si="75"/>
        <v>0</v>
      </c>
      <c r="AJ76" s="64">
        <f t="shared" si="75"/>
        <v>0</v>
      </c>
      <c r="AK76" s="64">
        <f t="shared" si="75"/>
        <v>0</v>
      </c>
      <c r="AL76" s="64">
        <f t="shared" si="75"/>
        <v>0</v>
      </c>
      <c r="AM76" s="64">
        <f t="shared" si="75"/>
        <v>0</v>
      </c>
      <c r="AN76" s="64">
        <f t="shared" si="75"/>
        <v>0</v>
      </c>
      <c r="AO76" s="64">
        <f t="shared" si="75"/>
        <v>0</v>
      </c>
      <c r="AP76" s="64">
        <f t="shared" si="75"/>
        <v>0</v>
      </c>
      <c r="AQ76" s="64">
        <f t="shared" si="75"/>
        <v>0</v>
      </c>
      <c r="AR76" s="64">
        <f t="shared" si="75"/>
        <v>0</v>
      </c>
      <c r="AS76" s="64">
        <f t="shared" si="75"/>
        <v>0</v>
      </c>
      <c r="AT76" s="64">
        <f t="shared" si="75"/>
        <v>0</v>
      </c>
      <c r="AU76" s="64">
        <f t="shared" si="75"/>
        <v>0</v>
      </c>
      <c r="AV76" s="64">
        <f t="shared" si="75"/>
        <v>0</v>
      </c>
      <c r="AW76" s="64">
        <f t="shared" si="75"/>
        <v>0</v>
      </c>
      <c r="AX76" s="64">
        <f t="shared" si="75"/>
        <v>0</v>
      </c>
      <c r="AY76" s="64">
        <f t="shared" si="75"/>
        <v>0</v>
      </c>
      <c r="AZ76" s="64">
        <f t="shared" si="75"/>
        <v>0</v>
      </c>
      <c r="BA76" s="64">
        <f t="shared" si="75"/>
        <v>1</v>
      </c>
      <c r="BB76" s="64">
        <f t="shared" si="75"/>
        <v>0</v>
      </c>
      <c r="BC76" s="64">
        <f t="shared" si="75"/>
        <v>0</v>
      </c>
      <c r="BD76" s="64">
        <f t="shared" si="75"/>
        <v>0</v>
      </c>
      <c r="BE76" s="64">
        <f t="shared" si="75"/>
        <v>0</v>
      </c>
      <c r="BF76" s="64">
        <f t="shared" si="75"/>
        <v>0</v>
      </c>
      <c r="BG76" s="64">
        <f t="shared" si="75"/>
        <v>0</v>
      </c>
      <c r="BH76" s="64">
        <f t="shared" si="75"/>
        <v>0</v>
      </c>
      <c r="BI76" s="64">
        <f t="shared" si="75"/>
        <v>0</v>
      </c>
      <c r="BJ76" s="64">
        <f t="shared" si="75"/>
        <v>0</v>
      </c>
      <c r="BK76" s="46">
        <f t="shared" si="45"/>
        <v>1</v>
      </c>
      <c r="BP76" s="23"/>
      <c r="BQ76" s="23"/>
      <c r="BR76" s="23"/>
      <c r="BS76" s="25"/>
    </row>
    <row r="77" spans="1:76" s="20" customFormat="1" ht="14.25" customHeight="1">
      <c r="A77" s="23" t="s">
        <v>14</v>
      </c>
      <c r="B77" s="1" t="s">
        <v>72</v>
      </c>
      <c r="C77" s="1" t="s">
        <v>71</v>
      </c>
      <c r="D77" s="1" t="s">
        <v>70</v>
      </c>
      <c r="E77" s="2">
        <v>30</v>
      </c>
      <c r="F77" s="10" t="str">
        <f t="shared" si="64"/>
        <v>第17条の４第１項</v>
      </c>
      <c r="G77" s="11">
        <v>1</v>
      </c>
      <c r="H77" s="2">
        <v>31</v>
      </c>
      <c r="I77" s="10" t="str">
        <f t="shared" si="65"/>
        <v>(12)　イ</v>
      </c>
      <c r="J77" s="11">
        <v>0</v>
      </c>
      <c r="K77" s="2">
        <v>11</v>
      </c>
      <c r="L77" s="11">
        <v>0</v>
      </c>
      <c r="M77" s="13">
        <v>43854</v>
      </c>
      <c r="N77" s="10">
        <f t="shared" si="66"/>
        <v>2</v>
      </c>
      <c r="O77" s="11">
        <v>1</v>
      </c>
      <c r="P77" s="1" t="s">
        <v>428</v>
      </c>
      <c r="Q77" s="2">
        <v>4</v>
      </c>
      <c r="R77" s="11">
        <v>0</v>
      </c>
      <c r="S77" s="11">
        <v>0</v>
      </c>
      <c r="T77" s="11">
        <v>0</v>
      </c>
      <c r="U77" s="23"/>
      <c r="W77" s="43"/>
      <c r="X77" s="44">
        <v>26</v>
      </c>
      <c r="Y77" s="66">
        <f t="shared" ref="Y77:BJ77" si="76">COUNTIFS($H$4:$H$686,Y$2,$N$4:$N$686,0,$E$4:$E$686,"&gt;=30",$E$4:$E$686,"&lt;=31",$K$4:$K$686,26)</f>
        <v>0</v>
      </c>
      <c r="Z77" s="66">
        <f t="shared" si="76"/>
        <v>0</v>
      </c>
      <c r="AA77" s="66">
        <f t="shared" si="76"/>
        <v>0</v>
      </c>
      <c r="AB77" s="66">
        <f t="shared" si="76"/>
        <v>0</v>
      </c>
      <c r="AC77" s="66">
        <f t="shared" si="76"/>
        <v>0</v>
      </c>
      <c r="AD77" s="66">
        <f t="shared" si="76"/>
        <v>0</v>
      </c>
      <c r="AE77" s="66">
        <f t="shared" si="76"/>
        <v>0</v>
      </c>
      <c r="AF77" s="66">
        <f t="shared" si="76"/>
        <v>0</v>
      </c>
      <c r="AG77" s="66">
        <f t="shared" si="76"/>
        <v>0</v>
      </c>
      <c r="AH77" s="66">
        <f t="shared" si="76"/>
        <v>0</v>
      </c>
      <c r="AI77" s="66">
        <f t="shared" si="76"/>
        <v>0</v>
      </c>
      <c r="AJ77" s="66">
        <f t="shared" si="76"/>
        <v>0</v>
      </c>
      <c r="AK77" s="66">
        <f t="shared" si="76"/>
        <v>0</v>
      </c>
      <c r="AL77" s="66">
        <f t="shared" si="76"/>
        <v>0</v>
      </c>
      <c r="AM77" s="66">
        <f t="shared" si="76"/>
        <v>0</v>
      </c>
      <c r="AN77" s="66">
        <f t="shared" si="76"/>
        <v>0</v>
      </c>
      <c r="AO77" s="66">
        <f t="shared" si="76"/>
        <v>0</v>
      </c>
      <c r="AP77" s="66">
        <f t="shared" si="76"/>
        <v>0</v>
      </c>
      <c r="AQ77" s="66">
        <f t="shared" si="76"/>
        <v>0</v>
      </c>
      <c r="AR77" s="66">
        <f t="shared" si="76"/>
        <v>0</v>
      </c>
      <c r="AS77" s="66">
        <f t="shared" si="76"/>
        <v>0</v>
      </c>
      <c r="AT77" s="66">
        <f t="shared" si="76"/>
        <v>0</v>
      </c>
      <c r="AU77" s="66">
        <f t="shared" si="76"/>
        <v>0</v>
      </c>
      <c r="AV77" s="66">
        <f t="shared" si="76"/>
        <v>0</v>
      </c>
      <c r="AW77" s="66">
        <f t="shared" si="76"/>
        <v>0</v>
      </c>
      <c r="AX77" s="66">
        <f t="shared" si="76"/>
        <v>0</v>
      </c>
      <c r="AY77" s="66">
        <f t="shared" si="76"/>
        <v>0</v>
      </c>
      <c r="AZ77" s="66">
        <f t="shared" si="76"/>
        <v>0</v>
      </c>
      <c r="BA77" s="66">
        <f t="shared" si="76"/>
        <v>0</v>
      </c>
      <c r="BB77" s="66">
        <f t="shared" si="76"/>
        <v>0</v>
      </c>
      <c r="BC77" s="66">
        <f t="shared" si="76"/>
        <v>0</v>
      </c>
      <c r="BD77" s="66">
        <f t="shared" si="76"/>
        <v>0</v>
      </c>
      <c r="BE77" s="66">
        <f t="shared" si="76"/>
        <v>0</v>
      </c>
      <c r="BF77" s="66">
        <f t="shared" si="76"/>
        <v>0</v>
      </c>
      <c r="BG77" s="66">
        <f t="shared" si="76"/>
        <v>0</v>
      </c>
      <c r="BH77" s="66">
        <f t="shared" si="76"/>
        <v>0</v>
      </c>
      <c r="BI77" s="66">
        <f t="shared" si="76"/>
        <v>0</v>
      </c>
      <c r="BJ77" s="66">
        <f t="shared" si="76"/>
        <v>0</v>
      </c>
      <c r="BK77" s="46">
        <f t="shared" si="45"/>
        <v>0</v>
      </c>
      <c r="BP77" s="23"/>
      <c r="BQ77" s="23"/>
      <c r="BR77" s="23"/>
      <c r="BS77" s="25"/>
    </row>
    <row r="78" spans="1:76" s="20" customFormat="1" ht="14.25" customHeight="1">
      <c r="A78" s="23" t="s">
        <v>14</v>
      </c>
      <c r="B78" s="1" t="s">
        <v>72</v>
      </c>
      <c r="C78" s="1" t="s">
        <v>71</v>
      </c>
      <c r="D78" s="1" t="s">
        <v>70</v>
      </c>
      <c r="E78" s="2">
        <v>30</v>
      </c>
      <c r="F78" s="10" t="str">
        <f t="shared" si="64"/>
        <v>第17条の４第１項</v>
      </c>
      <c r="G78" s="11">
        <v>1</v>
      </c>
      <c r="H78" s="2">
        <v>31</v>
      </c>
      <c r="I78" s="10" t="str">
        <f t="shared" si="65"/>
        <v>(12)　イ</v>
      </c>
      <c r="J78" s="11">
        <v>0</v>
      </c>
      <c r="K78" s="2">
        <v>12</v>
      </c>
      <c r="L78" s="11">
        <v>0</v>
      </c>
      <c r="M78" s="13">
        <v>43854</v>
      </c>
      <c r="N78" s="10">
        <f t="shared" si="66"/>
        <v>2</v>
      </c>
      <c r="O78" s="11">
        <v>1</v>
      </c>
      <c r="P78" s="1" t="s">
        <v>461</v>
      </c>
      <c r="Q78" s="2">
        <v>4</v>
      </c>
      <c r="R78" s="11">
        <v>0</v>
      </c>
      <c r="S78" s="11">
        <v>0</v>
      </c>
      <c r="T78" s="11">
        <v>0</v>
      </c>
      <c r="U78" s="23"/>
      <c r="W78" s="49" t="s">
        <v>119</v>
      </c>
      <c r="X78" s="50" t="s">
        <v>212</v>
      </c>
      <c r="Y78" s="64">
        <f t="shared" ref="Y78:BJ78" si="77">COUNTIFS($H$4:$H$686,Y$2,$N$4:$N$686,0,$E$4:$E$686,"&gt;=30",$E$4:$E$686,"&lt;=31",$K$4:$K$686,26,$Q$4:$Q$686,"&gt;=1",$Q$4:$Q$686,"&lt;=3")</f>
        <v>0</v>
      </c>
      <c r="Z78" s="64">
        <f t="shared" si="77"/>
        <v>0</v>
      </c>
      <c r="AA78" s="64">
        <f t="shared" si="77"/>
        <v>0</v>
      </c>
      <c r="AB78" s="64">
        <f t="shared" si="77"/>
        <v>0</v>
      </c>
      <c r="AC78" s="64">
        <f t="shared" si="77"/>
        <v>0</v>
      </c>
      <c r="AD78" s="64">
        <f t="shared" si="77"/>
        <v>0</v>
      </c>
      <c r="AE78" s="64">
        <f t="shared" si="77"/>
        <v>0</v>
      </c>
      <c r="AF78" s="64">
        <f t="shared" si="77"/>
        <v>0</v>
      </c>
      <c r="AG78" s="64">
        <f t="shared" si="77"/>
        <v>0</v>
      </c>
      <c r="AH78" s="64">
        <f t="shared" si="77"/>
        <v>0</v>
      </c>
      <c r="AI78" s="64">
        <f t="shared" si="77"/>
        <v>0</v>
      </c>
      <c r="AJ78" s="64">
        <f t="shared" si="77"/>
        <v>0</v>
      </c>
      <c r="AK78" s="64">
        <f t="shared" si="77"/>
        <v>0</v>
      </c>
      <c r="AL78" s="64">
        <f t="shared" si="77"/>
        <v>0</v>
      </c>
      <c r="AM78" s="64">
        <f t="shared" si="77"/>
        <v>0</v>
      </c>
      <c r="AN78" s="64">
        <f t="shared" si="77"/>
        <v>0</v>
      </c>
      <c r="AO78" s="64">
        <f t="shared" si="77"/>
        <v>0</v>
      </c>
      <c r="AP78" s="64">
        <f t="shared" si="77"/>
        <v>0</v>
      </c>
      <c r="AQ78" s="64">
        <f t="shared" si="77"/>
        <v>0</v>
      </c>
      <c r="AR78" s="64">
        <f t="shared" si="77"/>
        <v>0</v>
      </c>
      <c r="AS78" s="64">
        <f t="shared" si="77"/>
        <v>0</v>
      </c>
      <c r="AT78" s="64">
        <f t="shared" si="77"/>
        <v>0</v>
      </c>
      <c r="AU78" s="64">
        <f t="shared" si="77"/>
        <v>0</v>
      </c>
      <c r="AV78" s="64">
        <f t="shared" si="77"/>
        <v>0</v>
      </c>
      <c r="AW78" s="64">
        <f t="shared" si="77"/>
        <v>0</v>
      </c>
      <c r="AX78" s="64">
        <f t="shared" si="77"/>
        <v>0</v>
      </c>
      <c r="AY78" s="64">
        <f t="shared" si="77"/>
        <v>0</v>
      </c>
      <c r="AZ78" s="64">
        <f t="shared" si="77"/>
        <v>0</v>
      </c>
      <c r="BA78" s="64">
        <f t="shared" si="77"/>
        <v>0</v>
      </c>
      <c r="BB78" s="64">
        <f t="shared" si="77"/>
        <v>0</v>
      </c>
      <c r="BC78" s="64">
        <f t="shared" si="77"/>
        <v>0</v>
      </c>
      <c r="BD78" s="64">
        <f t="shared" si="77"/>
        <v>0</v>
      </c>
      <c r="BE78" s="64">
        <f t="shared" si="77"/>
        <v>0</v>
      </c>
      <c r="BF78" s="64">
        <f t="shared" si="77"/>
        <v>0</v>
      </c>
      <c r="BG78" s="64">
        <f t="shared" si="77"/>
        <v>0</v>
      </c>
      <c r="BH78" s="64">
        <f t="shared" si="77"/>
        <v>0</v>
      </c>
      <c r="BI78" s="64">
        <f t="shared" si="77"/>
        <v>0</v>
      </c>
      <c r="BJ78" s="64">
        <f t="shared" si="77"/>
        <v>0</v>
      </c>
      <c r="BK78" s="46">
        <f t="shared" si="45"/>
        <v>0</v>
      </c>
      <c r="BP78" s="23"/>
      <c r="BQ78" s="23"/>
      <c r="BR78" s="23"/>
      <c r="BS78" s="25"/>
    </row>
    <row r="79" spans="1:76" s="20" customFormat="1" ht="14.25" customHeight="1">
      <c r="A79" s="23" t="s">
        <v>14</v>
      </c>
      <c r="B79" s="1" t="s">
        <v>72</v>
      </c>
      <c r="C79" s="1" t="s">
        <v>71</v>
      </c>
      <c r="D79" s="1" t="s">
        <v>70</v>
      </c>
      <c r="E79" s="2">
        <v>30</v>
      </c>
      <c r="F79" s="10" t="str">
        <f t="shared" si="64"/>
        <v>第17条の４第１項</v>
      </c>
      <c r="G79" s="11">
        <v>1</v>
      </c>
      <c r="H79" s="2">
        <v>31</v>
      </c>
      <c r="I79" s="10" t="str">
        <f t="shared" si="65"/>
        <v>(12)　イ</v>
      </c>
      <c r="J79" s="11">
        <v>0</v>
      </c>
      <c r="K79" s="2">
        <v>22</v>
      </c>
      <c r="L79" s="11">
        <v>0</v>
      </c>
      <c r="M79" s="13">
        <v>43854</v>
      </c>
      <c r="N79" s="10">
        <f t="shared" si="66"/>
        <v>2</v>
      </c>
      <c r="O79" s="11">
        <v>1</v>
      </c>
      <c r="P79" s="1" t="s">
        <v>462</v>
      </c>
      <c r="Q79" s="2">
        <v>4</v>
      </c>
      <c r="R79" s="11">
        <v>0</v>
      </c>
      <c r="S79" s="11">
        <v>0</v>
      </c>
      <c r="T79" s="11">
        <v>0</v>
      </c>
      <c r="U79" s="23"/>
      <c r="W79" s="43"/>
      <c r="X79" s="44">
        <v>27</v>
      </c>
      <c r="Y79" s="66">
        <f t="shared" ref="Y79:BJ79" si="78">COUNTIFS($H$4:$H$686,Y$2,$N$4:$N$686,0,$E$4:$E$686,"&gt;=30",$E$4:$E$686,"&lt;=31",$K$4:$K$686,27)</f>
        <v>0</v>
      </c>
      <c r="Z79" s="66">
        <f t="shared" si="78"/>
        <v>0</v>
      </c>
      <c r="AA79" s="66">
        <f t="shared" si="78"/>
        <v>0</v>
      </c>
      <c r="AB79" s="66">
        <f t="shared" si="78"/>
        <v>0</v>
      </c>
      <c r="AC79" s="66">
        <f t="shared" si="78"/>
        <v>0</v>
      </c>
      <c r="AD79" s="66">
        <f t="shared" si="78"/>
        <v>2</v>
      </c>
      <c r="AE79" s="66">
        <f t="shared" si="78"/>
        <v>0</v>
      </c>
      <c r="AF79" s="66">
        <f t="shared" si="78"/>
        <v>1</v>
      </c>
      <c r="AG79" s="66">
        <f t="shared" si="78"/>
        <v>0</v>
      </c>
      <c r="AH79" s="66">
        <f t="shared" si="78"/>
        <v>1</v>
      </c>
      <c r="AI79" s="66">
        <f t="shared" si="78"/>
        <v>0</v>
      </c>
      <c r="AJ79" s="66">
        <f t="shared" si="78"/>
        <v>0</v>
      </c>
      <c r="AK79" s="66">
        <f t="shared" si="78"/>
        <v>1</v>
      </c>
      <c r="AL79" s="66">
        <f t="shared" si="78"/>
        <v>0</v>
      </c>
      <c r="AM79" s="66">
        <f t="shared" si="78"/>
        <v>0</v>
      </c>
      <c r="AN79" s="66">
        <f t="shared" si="78"/>
        <v>0</v>
      </c>
      <c r="AO79" s="66">
        <f t="shared" si="78"/>
        <v>0</v>
      </c>
      <c r="AP79" s="66">
        <f t="shared" si="78"/>
        <v>0</v>
      </c>
      <c r="AQ79" s="66">
        <f t="shared" si="78"/>
        <v>0</v>
      </c>
      <c r="AR79" s="66">
        <f t="shared" si="78"/>
        <v>0</v>
      </c>
      <c r="AS79" s="66">
        <f t="shared" si="78"/>
        <v>0</v>
      </c>
      <c r="AT79" s="66">
        <f t="shared" si="78"/>
        <v>9</v>
      </c>
      <c r="AU79" s="66">
        <f t="shared" si="78"/>
        <v>0</v>
      </c>
      <c r="AV79" s="66">
        <f t="shared" si="78"/>
        <v>0</v>
      </c>
      <c r="AW79" s="66">
        <f t="shared" si="78"/>
        <v>0</v>
      </c>
      <c r="AX79" s="66">
        <f t="shared" si="78"/>
        <v>2</v>
      </c>
      <c r="AY79" s="66">
        <f t="shared" si="78"/>
        <v>0</v>
      </c>
      <c r="AZ79" s="66">
        <f t="shared" si="78"/>
        <v>0</v>
      </c>
      <c r="BA79" s="66">
        <f t="shared" si="78"/>
        <v>2</v>
      </c>
      <c r="BB79" s="66">
        <f t="shared" si="78"/>
        <v>3</v>
      </c>
      <c r="BC79" s="66">
        <f t="shared" si="78"/>
        <v>2</v>
      </c>
      <c r="BD79" s="66">
        <f t="shared" si="78"/>
        <v>0</v>
      </c>
      <c r="BE79" s="66">
        <f t="shared" si="78"/>
        <v>0</v>
      </c>
      <c r="BF79" s="66">
        <f t="shared" si="78"/>
        <v>0</v>
      </c>
      <c r="BG79" s="66">
        <f t="shared" si="78"/>
        <v>0</v>
      </c>
      <c r="BH79" s="66">
        <f t="shared" si="78"/>
        <v>0</v>
      </c>
      <c r="BI79" s="66">
        <f t="shared" si="78"/>
        <v>0</v>
      </c>
      <c r="BJ79" s="66">
        <f t="shared" si="78"/>
        <v>0</v>
      </c>
      <c r="BK79" s="46">
        <f t="shared" si="45"/>
        <v>23</v>
      </c>
      <c r="BP79" s="23"/>
      <c r="BQ79" s="23"/>
      <c r="BR79" s="23"/>
      <c r="BS79" s="25"/>
    </row>
    <row r="80" spans="1:76" s="20" customFormat="1" ht="14.25" customHeight="1">
      <c r="A80" s="23" t="s">
        <v>14</v>
      </c>
      <c r="B80" s="1" t="s">
        <v>72</v>
      </c>
      <c r="C80" s="1" t="s">
        <v>71</v>
      </c>
      <c r="D80" s="1" t="s">
        <v>70</v>
      </c>
      <c r="E80" s="2">
        <v>30</v>
      </c>
      <c r="F80" s="10" t="str">
        <f t="shared" si="64"/>
        <v>第17条の４第１項</v>
      </c>
      <c r="G80" s="11">
        <v>1</v>
      </c>
      <c r="H80" s="2">
        <v>31</v>
      </c>
      <c r="I80" s="10" t="str">
        <f t="shared" si="65"/>
        <v>(12)　イ</v>
      </c>
      <c r="J80" s="11">
        <v>0</v>
      </c>
      <c r="K80" s="2">
        <v>27</v>
      </c>
      <c r="L80" s="11">
        <v>0</v>
      </c>
      <c r="M80" s="13">
        <v>43854</v>
      </c>
      <c r="N80" s="10">
        <f t="shared" si="66"/>
        <v>2</v>
      </c>
      <c r="O80" s="11">
        <v>1</v>
      </c>
      <c r="P80" s="1" t="s">
        <v>428</v>
      </c>
      <c r="Q80" s="2">
        <v>4</v>
      </c>
      <c r="R80" s="11">
        <v>0</v>
      </c>
      <c r="S80" s="11">
        <v>0</v>
      </c>
      <c r="T80" s="11">
        <v>0</v>
      </c>
      <c r="U80" s="23"/>
      <c r="W80" s="49" t="s">
        <v>119</v>
      </c>
      <c r="X80" s="50" t="s">
        <v>375</v>
      </c>
      <c r="Y80" s="64">
        <f t="shared" ref="Y80:BJ80" si="79">COUNTIFS($H$4:$H$686,Y$2,$N$4:$N$686,0,$E$4:$E$686,"&gt;=30",$E$4:$E$686,"&lt;=31",$K$4:$K$686,27,$Q$4:$Q$686,"&gt;=1",$Q$4:$Q$686,"&lt;=3")</f>
        <v>0</v>
      </c>
      <c r="Z80" s="64">
        <f t="shared" si="79"/>
        <v>0</v>
      </c>
      <c r="AA80" s="64">
        <f t="shared" si="79"/>
        <v>0</v>
      </c>
      <c r="AB80" s="64">
        <f t="shared" si="79"/>
        <v>0</v>
      </c>
      <c r="AC80" s="64">
        <f t="shared" si="79"/>
        <v>0</v>
      </c>
      <c r="AD80" s="64">
        <f t="shared" si="79"/>
        <v>0</v>
      </c>
      <c r="AE80" s="64">
        <f t="shared" si="79"/>
        <v>0</v>
      </c>
      <c r="AF80" s="64">
        <f t="shared" si="79"/>
        <v>0</v>
      </c>
      <c r="AG80" s="64">
        <f t="shared" si="79"/>
        <v>0</v>
      </c>
      <c r="AH80" s="64">
        <f t="shared" si="79"/>
        <v>1</v>
      </c>
      <c r="AI80" s="64">
        <f t="shared" si="79"/>
        <v>0</v>
      </c>
      <c r="AJ80" s="64">
        <f t="shared" si="79"/>
        <v>0</v>
      </c>
      <c r="AK80" s="64">
        <f t="shared" si="79"/>
        <v>0</v>
      </c>
      <c r="AL80" s="64">
        <f t="shared" si="79"/>
        <v>0</v>
      </c>
      <c r="AM80" s="64">
        <f t="shared" si="79"/>
        <v>0</v>
      </c>
      <c r="AN80" s="64">
        <f t="shared" si="79"/>
        <v>0</v>
      </c>
      <c r="AO80" s="64">
        <f t="shared" si="79"/>
        <v>0</v>
      </c>
      <c r="AP80" s="64">
        <f t="shared" si="79"/>
        <v>0</v>
      </c>
      <c r="AQ80" s="64">
        <f t="shared" si="79"/>
        <v>0</v>
      </c>
      <c r="AR80" s="64">
        <f t="shared" si="79"/>
        <v>0</v>
      </c>
      <c r="AS80" s="64">
        <f t="shared" si="79"/>
        <v>0</v>
      </c>
      <c r="AT80" s="64">
        <f t="shared" si="79"/>
        <v>3</v>
      </c>
      <c r="AU80" s="64">
        <f t="shared" si="79"/>
        <v>0</v>
      </c>
      <c r="AV80" s="64">
        <f t="shared" si="79"/>
        <v>0</v>
      </c>
      <c r="AW80" s="64">
        <f t="shared" si="79"/>
        <v>0</v>
      </c>
      <c r="AX80" s="64">
        <f t="shared" si="79"/>
        <v>0</v>
      </c>
      <c r="AY80" s="64">
        <f t="shared" si="79"/>
        <v>0</v>
      </c>
      <c r="AZ80" s="64">
        <f t="shared" si="79"/>
        <v>0</v>
      </c>
      <c r="BA80" s="64">
        <f t="shared" si="79"/>
        <v>2</v>
      </c>
      <c r="BB80" s="64">
        <f t="shared" si="79"/>
        <v>2</v>
      </c>
      <c r="BC80" s="64">
        <f t="shared" si="79"/>
        <v>2</v>
      </c>
      <c r="BD80" s="64">
        <f t="shared" si="79"/>
        <v>0</v>
      </c>
      <c r="BE80" s="64">
        <f t="shared" si="79"/>
        <v>0</v>
      </c>
      <c r="BF80" s="64">
        <f t="shared" si="79"/>
        <v>0</v>
      </c>
      <c r="BG80" s="64">
        <f t="shared" si="79"/>
        <v>0</v>
      </c>
      <c r="BH80" s="64">
        <f t="shared" si="79"/>
        <v>0</v>
      </c>
      <c r="BI80" s="64">
        <f t="shared" si="79"/>
        <v>0</v>
      </c>
      <c r="BJ80" s="64">
        <f t="shared" si="79"/>
        <v>0</v>
      </c>
      <c r="BK80" s="46">
        <f t="shared" si="45"/>
        <v>10</v>
      </c>
      <c r="BP80" s="23"/>
      <c r="BQ80" s="23"/>
      <c r="BR80" s="23"/>
      <c r="BS80" s="25"/>
    </row>
    <row r="81" spans="1:71" s="20" customFormat="1" ht="14.25" customHeight="1">
      <c r="A81" s="23" t="s">
        <v>14</v>
      </c>
      <c r="B81" s="1" t="s">
        <v>72</v>
      </c>
      <c r="C81" s="1" t="s">
        <v>71</v>
      </c>
      <c r="D81" s="1" t="s">
        <v>70</v>
      </c>
      <c r="E81" s="2">
        <v>20</v>
      </c>
      <c r="F81" s="10" t="str">
        <f t="shared" si="64"/>
        <v>第８条第３項</v>
      </c>
      <c r="G81" s="11">
        <v>1</v>
      </c>
      <c r="H81" s="2">
        <v>39</v>
      </c>
      <c r="I81" s="10" t="str">
        <f t="shared" si="65"/>
        <v>(16)　イ</v>
      </c>
      <c r="J81" s="11">
        <v>0</v>
      </c>
      <c r="K81" s="2">
        <v>0</v>
      </c>
      <c r="L81" s="11">
        <v>0</v>
      </c>
      <c r="M81" s="13">
        <v>43970</v>
      </c>
      <c r="N81" s="10">
        <f t="shared" si="66"/>
        <v>1</v>
      </c>
      <c r="O81" s="11">
        <v>1</v>
      </c>
      <c r="P81" s="1" t="s">
        <v>510</v>
      </c>
      <c r="Q81" s="2">
        <v>1</v>
      </c>
      <c r="R81" s="11">
        <v>0</v>
      </c>
      <c r="S81" s="11">
        <v>0</v>
      </c>
      <c r="T81" s="11">
        <v>0</v>
      </c>
      <c r="U81" s="23"/>
      <c r="W81" s="43"/>
      <c r="X81" s="44">
        <v>28</v>
      </c>
      <c r="Y81" s="66">
        <f t="shared" ref="Y81:BJ81" si="80">COUNTIFS($H$4:$H$686,Y$2,$N$4:$N$686,0,$E$4:$E$686,"&gt;=30",$E$4:$E$686,"&lt;=31",$K$4:$K$686,28)</f>
        <v>0</v>
      </c>
      <c r="Z81" s="66">
        <f t="shared" si="80"/>
        <v>0</v>
      </c>
      <c r="AA81" s="66">
        <f t="shared" si="80"/>
        <v>0</v>
      </c>
      <c r="AB81" s="66">
        <f t="shared" si="80"/>
        <v>0</v>
      </c>
      <c r="AC81" s="66">
        <f t="shared" si="80"/>
        <v>0</v>
      </c>
      <c r="AD81" s="66">
        <f t="shared" si="80"/>
        <v>0</v>
      </c>
      <c r="AE81" s="66">
        <f t="shared" si="80"/>
        <v>0</v>
      </c>
      <c r="AF81" s="66">
        <f t="shared" si="80"/>
        <v>0</v>
      </c>
      <c r="AG81" s="66">
        <f t="shared" si="80"/>
        <v>0</v>
      </c>
      <c r="AH81" s="66">
        <f t="shared" si="80"/>
        <v>0</v>
      </c>
      <c r="AI81" s="66">
        <f t="shared" si="80"/>
        <v>0</v>
      </c>
      <c r="AJ81" s="66">
        <f t="shared" si="80"/>
        <v>0</v>
      </c>
      <c r="AK81" s="66">
        <f t="shared" si="80"/>
        <v>0</v>
      </c>
      <c r="AL81" s="66">
        <f t="shared" si="80"/>
        <v>0</v>
      </c>
      <c r="AM81" s="66">
        <f t="shared" si="80"/>
        <v>0</v>
      </c>
      <c r="AN81" s="66">
        <f t="shared" si="80"/>
        <v>0</v>
      </c>
      <c r="AO81" s="66">
        <f t="shared" si="80"/>
        <v>0</v>
      </c>
      <c r="AP81" s="66">
        <f t="shared" si="80"/>
        <v>0</v>
      </c>
      <c r="AQ81" s="66">
        <f t="shared" si="80"/>
        <v>0</v>
      </c>
      <c r="AR81" s="66">
        <f t="shared" si="80"/>
        <v>0</v>
      </c>
      <c r="AS81" s="66">
        <f t="shared" si="80"/>
        <v>0</v>
      </c>
      <c r="AT81" s="66">
        <f t="shared" si="80"/>
        <v>0</v>
      </c>
      <c r="AU81" s="66">
        <f t="shared" si="80"/>
        <v>0</v>
      </c>
      <c r="AV81" s="66">
        <f t="shared" si="80"/>
        <v>0</v>
      </c>
      <c r="AW81" s="66">
        <f t="shared" si="80"/>
        <v>0</v>
      </c>
      <c r="AX81" s="66">
        <f t="shared" si="80"/>
        <v>0</v>
      </c>
      <c r="AY81" s="66">
        <f t="shared" si="80"/>
        <v>0</v>
      </c>
      <c r="AZ81" s="66">
        <f t="shared" si="80"/>
        <v>0</v>
      </c>
      <c r="BA81" s="66">
        <f t="shared" si="80"/>
        <v>0</v>
      </c>
      <c r="BB81" s="66">
        <f t="shared" si="80"/>
        <v>0</v>
      </c>
      <c r="BC81" s="66">
        <f t="shared" si="80"/>
        <v>0</v>
      </c>
      <c r="BD81" s="66">
        <f t="shared" si="80"/>
        <v>0</v>
      </c>
      <c r="BE81" s="66">
        <f t="shared" si="80"/>
        <v>0</v>
      </c>
      <c r="BF81" s="66">
        <f t="shared" si="80"/>
        <v>0</v>
      </c>
      <c r="BG81" s="66">
        <f t="shared" si="80"/>
        <v>0</v>
      </c>
      <c r="BH81" s="66">
        <f t="shared" si="80"/>
        <v>0</v>
      </c>
      <c r="BI81" s="66">
        <f t="shared" si="80"/>
        <v>0</v>
      </c>
      <c r="BJ81" s="66">
        <f t="shared" si="80"/>
        <v>0</v>
      </c>
      <c r="BK81" s="46">
        <f t="shared" si="45"/>
        <v>0</v>
      </c>
      <c r="BP81" s="23"/>
      <c r="BQ81" s="23"/>
      <c r="BR81" s="23"/>
      <c r="BS81" s="25"/>
    </row>
    <row r="82" spans="1:71" s="20" customFormat="1" ht="14.25" customHeight="1">
      <c r="A82" s="23" t="s">
        <v>14</v>
      </c>
      <c r="B82" s="1" t="s">
        <v>72</v>
      </c>
      <c r="C82" s="1" t="s">
        <v>71</v>
      </c>
      <c r="D82" s="1" t="s">
        <v>70</v>
      </c>
      <c r="E82" s="2">
        <v>21</v>
      </c>
      <c r="F82" s="10" t="str">
        <f t="shared" si="64"/>
        <v>第８条第４項</v>
      </c>
      <c r="G82" s="11">
        <v>1</v>
      </c>
      <c r="H82" s="2">
        <v>39</v>
      </c>
      <c r="I82" s="10" t="str">
        <f t="shared" si="65"/>
        <v>(16)　イ</v>
      </c>
      <c r="J82" s="11">
        <v>0</v>
      </c>
      <c r="K82" s="2">
        <v>0</v>
      </c>
      <c r="L82" s="11">
        <v>2</v>
      </c>
      <c r="M82" s="13">
        <v>43970</v>
      </c>
      <c r="N82" s="10">
        <f t="shared" si="66"/>
        <v>1</v>
      </c>
      <c r="O82" s="11">
        <v>1</v>
      </c>
      <c r="P82" s="1" t="s">
        <v>511</v>
      </c>
      <c r="Q82" s="2">
        <v>2</v>
      </c>
      <c r="R82" s="11">
        <v>0</v>
      </c>
      <c r="S82" s="11">
        <v>0</v>
      </c>
      <c r="T82" s="11">
        <v>0</v>
      </c>
      <c r="U82" s="23"/>
      <c r="W82" s="49" t="s">
        <v>119</v>
      </c>
      <c r="X82" s="50" t="s">
        <v>214</v>
      </c>
      <c r="Y82" s="64">
        <f t="shared" ref="Y82:BJ82" si="81">COUNTIFS($H$4:$H$686,Y$2,$N$4:$N$686,0,$E$4:$E$686,"&gt;=30",$E$4:$E$686,"&lt;=31",$K$4:$K$686,28,$Q$4:$Q$686,"&gt;=1",$Q$4:$Q$686,"&lt;=3")</f>
        <v>0</v>
      </c>
      <c r="Z82" s="64">
        <f t="shared" si="81"/>
        <v>0</v>
      </c>
      <c r="AA82" s="64">
        <f t="shared" si="81"/>
        <v>0</v>
      </c>
      <c r="AB82" s="64">
        <f t="shared" si="81"/>
        <v>0</v>
      </c>
      <c r="AC82" s="64">
        <f t="shared" si="81"/>
        <v>0</v>
      </c>
      <c r="AD82" s="64">
        <f t="shared" si="81"/>
        <v>0</v>
      </c>
      <c r="AE82" s="64">
        <f t="shared" si="81"/>
        <v>0</v>
      </c>
      <c r="AF82" s="64">
        <f t="shared" si="81"/>
        <v>0</v>
      </c>
      <c r="AG82" s="64">
        <f t="shared" si="81"/>
        <v>0</v>
      </c>
      <c r="AH82" s="64">
        <f t="shared" si="81"/>
        <v>0</v>
      </c>
      <c r="AI82" s="64">
        <f t="shared" si="81"/>
        <v>0</v>
      </c>
      <c r="AJ82" s="64">
        <f t="shared" si="81"/>
        <v>0</v>
      </c>
      <c r="AK82" s="64">
        <f t="shared" si="81"/>
        <v>0</v>
      </c>
      <c r="AL82" s="64">
        <f t="shared" si="81"/>
        <v>0</v>
      </c>
      <c r="AM82" s="64">
        <f t="shared" si="81"/>
        <v>0</v>
      </c>
      <c r="AN82" s="64">
        <f t="shared" si="81"/>
        <v>0</v>
      </c>
      <c r="AO82" s="64">
        <f t="shared" si="81"/>
        <v>0</v>
      </c>
      <c r="AP82" s="64">
        <f t="shared" si="81"/>
        <v>0</v>
      </c>
      <c r="AQ82" s="64">
        <f t="shared" si="81"/>
        <v>0</v>
      </c>
      <c r="AR82" s="64">
        <f t="shared" si="81"/>
        <v>0</v>
      </c>
      <c r="AS82" s="64">
        <f t="shared" si="81"/>
        <v>0</v>
      </c>
      <c r="AT82" s="64">
        <f t="shared" si="81"/>
        <v>0</v>
      </c>
      <c r="AU82" s="64">
        <f t="shared" si="81"/>
        <v>0</v>
      </c>
      <c r="AV82" s="64">
        <f t="shared" si="81"/>
        <v>0</v>
      </c>
      <c r="AW82" s="64">
        <f t="shared" si="81"/>
        <v>0</v>
      </c>
      <c r="AX82" s="64">
        <f t="shared" si="81"/>
        <v>0</v>
      </c>
      <c r="AY82" s="64">
        <f t="shared" si="81"/>
        <v>0</v>
      </c>
      <c r="AZ82" s="64">
        <f t="shared" si="81"/>
        <v>0</v>
      </c>
      <c r="BA82" s="64">
        <f t="shared" si="81"/>
        <v>0</v>
      </c>
      <c r="BB82" s="64">
        <f t="shared" si="81"/>
        <v>0</v>
      </c>
      <c r="BC82" s="64">
        <f t="shared" si="81"/>
        <v>0</v>
      </c>
      <c r="BD82" s="64">
        <f t="shared" si="81"/>
        <v>0</v>
      </c>
      <c r="BE82" s="64">
        <f t="shared" si="81"/>
        <v>0</v>
      </c>
      <c r="BF82" s="64">
        <f t="shared" si="81"/>
        <v>0</v>
      </c>
      <c r="BG82" s="64">
        <f t="shared" si="81"/>
        <v>0</v>
      </c>
      <c r="BH82" s="64">
        <f t="shared" si="81"/>
        <v>0</v>
      </c>
      <c r="BI82" s="64">
        <f t="shared" si="81"/>
        <v>0</v>
      </c>
      <c r="BJ82" s="64">
        <f t="shared" si="81"/>
        <v>0</v>
      </c>
      <c r="BK82" s="46">
        <f t="shared" si="45"/>
        <v>0</v>
      </c>
      <c r="BP82" s="23"/>
      <c r="BQ82" s="23"/>
      <c r="BR82" s="23"/>
      <c r="BS82" s="25"/>
    </row>
    <row r="83" spans="1:71" s="20" customFormat="1" ht="14.25" customHeight="1">
      <c r="A83" s="23" t="s">
        <v>14</v>
      </c>
      <c r="B83" s="1" t="s">
        <v>72</v>
      </c>
      <c r="C83" s="1" t="s">
        <v>71</v>
      </c>
      <c r="D83" s="1" t="s">
        <v>70</v>
      </c>
      <c r="E83" s="2">
        <v>22</v>
      </c>
      <c r="F83" s="10" t="str">
        <f t="shared" si="64"/>
        <v>第８条第４項</v>
      </c>
      <c r="G83" s="11">
        <v>1</v>
      </c>
      <c r="H83" s="2">
        <v>39</v>
      </c>
      <c r="I83" s="10" t="str">
        <f t="shared" si="65"/>
        <v>(16)　イ</v>
      </c>
      <c r="J83" s="11">
        <v>0</v>
      </c>
      <c r="K83" s="2">
        <v>0</v>
      </c>
      <c r="L83" s="11">
        <v>2</v>
      </c>
      <c r="M83" s="13">
        <v>43970</v>
      </c>
      <c r="N83" s="10">
        <f t="shared" si="66"/>
        <v>1</v>
      </c>
      <c r="O83" s="11">
        <v>1</v>
      </c>
      <c r="P83" s="1" t="s">
        <v>512</v>
      </c>
      <c r="Q83" s="2">
        <v>4</v>
      </c>
      <c r="R83" s="11">
        <v>0</v>
      </c>
      <c r="S83" s="11">
        <v>0</v>
      </c>
      <c r="T83" s="11">
        <v>0</v>
      </c>
      <c r="U83" s="23"/>
      <c r="W83" s="43"/>
      <c r="X83" s="44">
        <v>29</v>
      </c>
      <c r="Y83" s="66">
        <f t="shared" ref="Y83:BJ83" si="82">COUNTIFS($H$4:$H$686,Y$2,$N$4:$N$686,0,$E$4:$E$686,"&gt;=30",$E$4:$E$686,"&lt;=31",$K$4:$K$686,29)</f>
        <v>0</v>
      </c>
      <c r="Z83" s="66">
        <f t="shared" si="82"/>
        <v>0</v>
      </c>
      <c r="AA83" s="66">
        <f t="shared" si="82"/>
        <v>0</v>
      </c>
      <c r="AB83" s="66">
        <f t="shared" si="82"/>
        <v>0</v>
      </c>
      <c r="AC83" s="66">
        <f t="shared" si="82"/>
        <v>0</v>
      </c>
      <c r="AD83" s="66">
        <f t="shared" si="82"/>
        <v>0</v>
      </c>
      <c r="AE83" s="66">
        <f t="shared" si="82"/>
        <v>0</v>
      </c>
      <c r="AF83" s="66">
        <f t="shared" si="82"/>
        <v>0</v>
      </c>
      <c r="AG83" s="66">
        <f t="shared" si="82"/>
        <v>0</v>
      </c>
      <c r="AH83" s="66">
        <f t="shared" si="82"/>
        <v>0</v>
      </c>
      <c r="AI83" s="66">
        <f t="shared" si="82"/>
        <v>0</v>
      </c>
      <c r="AJ83" s="66">
        <f t="shared" si="82"/>
        <v>0</v>
      </c>
      <c r="AK83" s="66">
        <f t="shared" si="82"/>
        <v>0</v>
      </c>
      <c r="AL83" s="66">
        <f t="shared" si="82"/>
        <v>0</v>
      </c>
      <c r="AM83" s="66">
        <f t="shared" si="82"/>
        <v>0</v>
      </c>
      <c r="AN83" s="66">
        <f t="shared" si="82"/>
        <v>0</v>
      </c>
      <c r="AO83" s="66">
        <f t="shared" si="82"/>
        <v>0</v>
      </c>
      <c r="AP83" s="66">
        <f t="shared" si="82"/>
        <v>0</v>
      </c>
      <c r="AQ83" s="66">
        <f t="shared" si="82"/>
        <v>0</v>
      </c>
      <c r="AR83" s="66">
        <f t="shared" si="82"/>
        <v>0</v>
      </c>
      <c r="AS83" s="66">
        <f t="shared" si="82"/>
        <v>0</v>
      </c>
      <c r="AT83" s="66">
        <f t="shared" si="82"/>
        <v>0</v>
      </c>
      <c r="AU83" s="66">
        <f t="shared" si="82"/>
        <v>0</v>
      </c>
      <c r="AV83" s="66">
        <f t="shared" si="82"/>
        <v>0</v>
      </c>
      <c r="AW83" s="66">
        <f t="shared" si="82"/>
        <v>0</v>
      </c>
      <c r="AX83" s="66">
        <f t="shared" si="82"/>
        <v>0</v>
      </c>
      <c r="AY83" s="66">
        <f t="shared" si="82"/>
        <v>0</v>
      </c>
      <c r="AZ83" s="66">
        <f t="shared" si="82"/>
        <v>0</v>
      </c>
      <c r="BA83" s="66">
        <f t="shared" si="82"/>
        <v>0</v>
      </c>
      <c r="BB83" s="66">
        <f t="shared" si="82"/>
        <v>0</v>
      </c>
      <c r="BC83" s="66">
        <f t="shared" si="82"/>
        <v>0</v>
      </c>
      <c r="BD83" s="66">
        <f t="shared" si="82"/>
        <v>0</v>
      </c>
      <c r="BE83" s="66">
        <f t="shared" si="82"/>
        <v>0</v>
      </c>
      <c r="BF83" s="66">
        <f t="shared" si="82"/>
        <v>0</v>
      </c>
      <c r="BG83" s="66">
        <f t="shared" si="82"/>
        <v>0</v>
      </c>
      <c r="BH83" s="66">
        <f t="shared" si="82"/>
        <v>0</v>
      </c>
      <c r="BI83" s="66">
        <f t="shared" si="82"/>
        <v>0</v>
      </c>
      <c r="BJ83" s="66">
        <f t="shared" si="82"/>
        <v>0</v>
      </c>
      <c r="BK83" s="46">
        <f t="shared" si="45"/>
        <v>0</v>
      </c>
      <c r="BP83" s="23"/>
      <c r="BQ83" s="23"/>
      <c r="BR83" s="23"/>
      <c r="BS83" s="25"/>
    </row>
    <row r="84" spans="1:71" s="20" customFormat="1" ht="14.25" customHeight="1">
      <c r="A84" s="23" t="s">
        <v>14</v>
      </c>
      <c r="B84" s="1" t="s">
        <v>72</v>
      </c>
      <c r="C84" s="1" t="s">
        <v>71</v>
      </c>
      <c r="D84" s="1" t="s">
        <v>70</v>
      </c>
      <c r="E84" s="2">
        <v>23</v>
      </c>
      <c r="F84" s="10" t="str">
        <f t="shared" si="64"/>
        <v>第８条第４項</v>
      </c>
      <c r="G84" s="11">
        <v>1</v>
      </c>
      <c r="H84" s="2">
        <v>39</v>
      </c>
      <c r="I84" s="10" t="str">
        <f t="shared" si="65"/>
        <v>(16)　イ</v>
      </c>
      <c r="J84" s="11">
        <v>0</v>
      </c>
      <c r="K84" s="2">
        <v>0</v>
      </c>
      <c r="L84" s="11">
        <v>2</v>
      </c>
      <c r="M84" s="13">
        <v>43970</v>
      </c>
      <c r="N84" s="10">
        <f t="shared" si="66"/>
        <v>1</v>
      </c>
      <c r="O84" s="11">
        <v>1</v>
      </c>
      <c r="P84" s="1" t="s">
        <v>513</v>
      </c>
      <c r="Q84" s="2">
        <v>1</v>
      </c>
      <c r="R84" s="11">
        <v>0</v>
      </c>
      <c r="S84" s="11">
        <v>0</v>
      </c>
      <c r="T84" s="11">
        <v>0</v>
      </c>
      <c r="U84" s="23"/>
      <c r="W84" s="49" t="s">
        <v>119</v>
      </c>
      <c r="X84" s="50" t="s">
        <v>376</v>
      </c>
      <c r="Y84" s="64">
        <f t="shared" ref="Y84:BJ84" si="83">COUNTIFS($H$4:$H$686,Y$2,$N$4:$N$686,0,$E$4:$E$686,"&gt;=30",$E$4:$E$686,"&lt;=31",$K$4:$K$686,29,$Q$4:$Q$686,"&gt;=1",$Q$4:$Q$686,"&lt;=3")</f>
        <v>0</v>
      </c>
      <c r="Z84" s="64">
        <f t="shared" si="83"/>
        <v>0</v>
      </c>
      <c r="AA84" s="64">
        <f t="shared" si="83"/>
        <v>0</v>
      </c>
      <c r="AB84" s="64">
        <f t="shared" si="83"/>
        <v>0</v>
      </c>
      <c r="AC84" s="64">
        <f t="shared" si="83"/>
        <v>0</v>
      </c>
      <c r="AD84" s="64">
        <f t="shared" si="83"/>
        <v>0</v>
      </c>
      <c r="AE84" s="64">
        <f t="shared" si="83"/>
        <v>0</v>
      </c>
      <c r="AF84" s="64">
        <f t="shared" si="83"/>
        <v>0</v>
      </c>
      <c r="AG84" s="64">
        <f t="shared" si="83"/>
        <v>0</v>
      </c>
      <c r="AH84" s="64">
        <f t="shared" si="83"/>
        <v>0</v>
      </c>
      <c r="AI84" s="64">
        <f t="shared" si="83"/>
        <v>0</v>
      </c>
      <c r="AJ84" s="64">
        <f t="shared" si="83"/>
        <v>0</v>
      </c>
      <c r="AK84" s="64">
        <f t="shared" si="83"/>
        <v>0</v>
      </c>
      <c r="AL84" s="64">
        <f t="shared" si="83"/>
        <v>0</v>
      </c>
      <c r="AM84" s="64">
        <f t="shared" si="83"/>
        <v>0</v>
      </c>
      <c r="AN84" s="64">
        <f t="shared" si="83"/>
        <v>0</v>
      </c>
      <c r="AO84" s="64">
        <f t="shared" si="83"/>
        <v>0</v>
      </c>
      <c r="AP84" s="64">
        <f t="shared" si="83"/>
        <v>0</v>
      </c>
      <c r="AQ84" s="64">
        <f t="shared" si="83"/>
        <v>0</v>
      </c>
      <c r="AR84" s="64">
        <f t="shared" si="83"/>
        <v>0</v>
      </c>
      <c r="AS84" s="64">
        <f t="shared" si="83"/>
        <v>0</v>
      </c>
      <c r="AT84" s="64">
        <f t="shared" si="83"/>
        <v>0</v>
      </c>
      <c r="AU84" s="64">
        <f t="shared" si="83"/>
        <v>0</v>
      </c>
      <c r="AV84" s="64">
        <f t="shared" si="83"/>
        <v>0</v>
      </c>
      <c r="AW84" s="64">
        <f t="shared" si="83"/>
        <v>0</v>
      </c>
      <c r="AX84" s="64">
        <f t="shared" si="83"/>
        <v>0</v>
      </c>
      <c r="AY84" s="64">
        <f t="shared" si="83"/>
        <v>0</v>
      </c>
      <c r="AZ84" s="64">
        <f t="shared" si="83"/>
        <v>0</v>
      </c>
      <c r="BA84" s="64">
        <f t="shared" si="83"/>
        <v>0</v>
      </c>
      <c r="BB84" s="64">
        <f t="shared" si="83"/>
        <v>0</v>
      </c>
      <c r="BC84" s="64">
        <f t="shared" si="83"/>
        <v>0</v>
      </c>
      <c r="BD84" s="64">
        <f t="shared" si="83"/>
        <v>0</v>
      </c>
      <c r="BE84" s="64">
        <f t="shared" si="83"/>
        <v>0</v>
      </c>
      <c r="BF84" s="64">
        <f t="shared" si="83"/>
        <v>0</v>
      </c>
      <c r="BG84" s="64">
        <f t="shared" si="83"/>
        <v>0</v>
      </c>
      <c r="BH84" s="64">
        <f t="shared" si="83"/>
        <v>0</v>
      </c>
      <c r="BI84" s="64">
        <f t="shared" si="83"/>
        <v>0</v>
      </c>
      <c r="BJ84" s="64">
        <f t="shared" si="83"/>
        <v>0</v>
      </c>
      <c r="BK84" s="46">
        <f t="shared" si="45"/>
        <v>0</v>
      </c>
      <c r="BP84" s="23"/>
      <c r="BQ84" s="23"/>
      <c r="BR84" s="23"/>
      <c r="BS84" s="25"/>
    </row>
    <row r="85" spans="1:71" s="20" customFormat="1" ht="14.25" customHeight="1">
      <c r="A85" s="23" t="s">
        <v>14</v>
      </c>
      <c r="B85" s="1" t="s">
        <v>72</v>
      </c>
      <c r="C85" s="1" t="s">
        <v>71</v>
      </c>
      <c r="D85" s="1" t="s">
        <v>70</v>
      </c>
      <c r="E85" s="2">
        <v>28</v>
      </c>
      <c r="F85" s="10" t="str">
        <f t="shared" si="64"/>
        <v>第８条の２第５項、第６項</v>
      </c>
      <c r="G85" s="11">
        <v>1</v>
      </c>
      <c r="H85" s="2">
        <v>39</v>
      </c>
      <c r="I85" s="10" t="str">
        <f t="shared" si="65"/>
        <v>(16)　イ</v>
      </c>
      <c r="J85" s="11">
        <v>0</v>
      </c>
      <c r="K85" s="2">
        <v>0</v>
      </c>
      <c r="L85" s="11">
        <v>0</v>
      </c>
      <c r="M85" s="13">
        <v>43970</v>
      </c>
      <c r="N85" s="10">
        <f t="shared" si="66"/>
        <v>1</v>
      </c>
      <c r="O85" s="11">
        <v>1</v>
      </c>
      <c r="P85" s="1" t="s">
        <v>514</v>
      </c>
      <c r="Q85" s="2">
        <v>4</v>
      </c>
      <c r="R85" s="11">
        <v>0</v>
      </c>
      <c r="S85" s="11">
        <v>0</v>
      </c>
      <c r="T85" s="11">
        <v>0</v>
      </c>
      <c r="U85" s="23"/>
      <c r="W85" s="43"/>
      <c r="X85" s="44">
        <v>31</v>
      </c>
      <c r="Y85" s="66">
        <f t="shared" ref="Y85:BJ85" si="84">COUNTIFS($H$4:$H$686,Y$2,$N$4:$N$686,0,$E$4:$E$686,"&gt;=30",$E$4:$E$686,"&lt;=31",$K$4:$K$686,31)</f>
        <v>0</v>
      </c>
      <c r="Z85" s="66">
        <f t="shared" si="84"/>
        <v>0</v>
      </c>
      <c r="AA85" s="66">
        <f t="shared" si="84"/>
        <v>0</v>
      </c>
      <c r="AB85" s="66">
        <f t="shared" si="84"/>
        <v>0</v>
      </c>
      <c r="AC85" s="66">
        <f t="shared" si="84"/>
        <v>0</v>
      </c>
      <c r="AD85" s="66">
        <f t="shared" si="84"/>
        <v>0</v>
      </c>
      <c r="AE85" s="66">
        <f t="shared" si="84"/>
        <v>0</v>
      </c>
      <c r="AF85" s="66">
        <f t="shared" si="84"/>
        <v>0</v>
      </c>
      <c r="AG85" s="66">
        <f t="shared" si="84"/>
        <v>0</v>
      </c>
      <c r="AH85" s="66">
        <f t="shared" si="84"/>
        <v>0</v>
      </c>
      <c r="AI85" s="66">
        <f t="shared" si="84"/>
        <v>0</v>
      </c>
      <c r="AJ85" s="66">
        <f t="shared" si="84"/>
        <v>0</v>
      </c>
      <c r="AK85" s="66">
        <f t="shared" si="84"/>
        <v>0</v>
      </c>
      <c r="AL85" s="66">
        <f t="shared" si="84"/>
        <v>0</v>
      </c>
      <c r="AM85" s="66">
        <f t="shared" si="84"/>
        <v>0</v>
      </c>
      <c r="AN85" s="66">
        <f t="shared" si="84"/>
        <v>0</v>
      </c>
      <c r="AO85" s="66">
        <f t="shared" si="84"/>
        <v>0</v>
      </c>
      <c r="AP85" s="66">
        <f t="shared" si="84"/>
        <v>0</v>
      </c>
      <c r="AQ85" s="66">
        <f t="shared" si="84"/>
        <v>0</v>
      </c>
      <c r="AR85" s="66">
        <f t="shared" si="84"/>
        <v>0</v>
      </c>
      <c r="AS85" s="66">
        <f t="shared" si="84"/>
        <v>0</v>
      </c>
      <c r="AT85" s="66">
        <f t="shared" si="84"/>
        <v>0</v>
      </c>
      <c r="AU85" s="66">
        <f t="shared" si="84"/>
        <v>0</v>
      </c>
      <c r="AV85" s="66">
        <f t="shared" si="84"/>
        <v>0</v>
      </c>
      <c r="AW85" s="66">
        <f t="shared" si="84"/>
        <v>0</v>
      </c>
      <c r="AX85" s="66">
        <f t="shared" si="84"/>
        <v>0</v>
      </c>
      <c r="AY85" s="66">
        <f t="shared" si="84"/>
        <v>0</v>
      </c>
      <c r="AZ85" s="66">
        <f t="shared" si="84"/>
        <v>0</v>
      </c>
      <c r="BA85" s="66">
        <f t="shared" si="84"/>
        <v>0</v>
      </c>
      <c r="BB85" s="66">
        <f t="shared" si="84"/>
        <v>0</v>
      </c>
      <c r="BC85" s="66">
        <f t="shared" si="84"/>
        <v>0</v>
      </c>
      <c r="BD85" s="66">
        <f t="shared" si="84"/>
        <v>0</v>
      </c>
      <c r="BE85" s="66">
        <f t="shared" si="84"/>
        <v>0</v>
      </c>
      <c r="BF85" s="66">
        <f t="shared" si="84"/>
        <v>0</v>
      </c>
      <c r="BG85" s="66">
        <f t="shared" si="84"/>
        <v>0</v>
      </c>
      <c r="BH85" s="66">
        <f t="shared" si="84"/>
        <v>0</v>
      </c>
      <c r="BI85" s="66">
        <f t="shared" si="84"/>
        <v>0</v>
      </c>
      <c r="BJ85" s="66">
        <f t="shared" si="84"/>
        <v>0</v>
      </c>
      <c r="BK85" s="46">
        <f t="shared" si="45"/>
        <v>0</v>
      </c>
      <c r="BP85" s="23"/>
      <c r="BQ85" s="23"/>
      <c r="BR85" s="23"/>
      <c r="BS85" s="25"/>
    </row>
    <row r="86" spans="1:71" s="20" customFormat="1" ht="14.25" customHeight="1">
      <c r="A86" s="23" t="s">
        <v>14</v>
      </c>
      <c r="B86" s="1" t="s">
        <v>72</v>
      </c>
      <c r="C86" s="1" t="s">
        <v>71</v>
      </c>
      <c r="D86" s="1" t="s">
        <v>70</v>
      </c>
      <c r="E86" s="2">
        <v>30</v>
      </c>
      <c r="F86" s="10" t="str">
        <f t="shared" si="64"/>
        <v>第17条の４第１項</v>
      </c>
      <c r="G86" s="11">
        <v>1</v>
      </c>
      <c r="H86" s="2">
        <v>39</v>
      </c>
      <c r="I86" s="10" t="str">
        <f t="shared" si="65"/>
        <v>(16)　イ</v>
      </c>
      <c r="J86" s="11">
        <v>0</v>
      </c>
      <c r="K86" s="2">
        <v>11</v>
      </c>
      <c r="L86" s="11">
        <v>0</v>
      </c>
      <c r="M86" s="13">
        <v>43970</v>
      </c>
      <c r="N86" s="10">
        <f t="shared" si="66"/>
        <v>1</v>
      </c>
      <c r="O86" s="11">
        <v>1</v>
      </c>
      <c r="P86" s="1" t="s">
        <v>513</v>
      </c>
      <c r="Q86" s="2">
        <v>4</v>
      </c>
      <c r="R86" s="11">
        <v>0</v>
      </c>
      <c r="S86" s="11">
        <v>0</v>
      </c>
      <c r="T86" s="11">
        <v>0</v>
      </c>
      <c r="U86" s="23"/>
      <c r="W86" s="49" t="s">
        <v>119</v>
      </c>
      <c r="X86" s="50" t="s">
        <v>255</v>
      </c>
      <c r="Y86" s="64">
        <f t="shared" ref="Y86:BJ86" si="85">COUNTIFS($H$4:$H$686,Y$2,$N$4:$N$686,0,$E$4:$E$686,"&gt;=30",$E$4:$E$686,"&lt;=31",$K$4:$K$686,31,$Q$4:$Q$686,"&gt;=1",$Q$4:$Q$686,"&lt;=3")</f>
        <v>0</v>
      </c>
      <c r="Z86" s="64">
        <f t="shared" si="85"/>
        <v>0</v>
      </c>
      <c r="AA86" s="64">
        <f t="shared" si="85"/>
        <v>0</v>
      </c>
      <c r="AB86" s="64">
        <f t="shared" si="85"/>
        <v>0</v>
      </c>
      <c r="AC86" s="64">
        <f t="shared" si="85"/>
        <v>0</v>
      </c>
      <c r="AD86" s="64">
        <f t="shared" si="85"/>
        <v>0</v>
      </c>
      <c r="AE86" s="64">
        <f t="shared" si="85"/>
        <v>0</v>
      </c>
      <c r="AF86" s="64">
        <f t="shared" si="85"/>
        <v>0</v>
      </c>
      <c r="AG86" s="64">
        <f t="shared" si="85"/>
        <v>0</v>
      </c>
      <c r="AH86" s="64">
        <f t="shared" si="85"/>
        <v>0</v>
      </c>
      <c r="AI86" s="64">
        <f t="shared" si="85"/>
        <v>0</v>
      </c>
      <c r="AJ86" s="64">
        <f t="shared" si="85"/>
        <v>0</v>
      </c>
      <c r="AK86" s="64">
        <f t="shared" si="85"/>
        <v>0</v>
      </c>
      <c r="AL86" s="64">
        <f t="shared" si="85"/>
        <v>0</v>
      </c>
      <c r="AM86" s="64">
        <f t="shared" si="85"/>
        <v>0</v>
      </c>
      <c r="AN86" s="64">
        <f t="shared" si="85"/>
        <v>0</v>
      </c>
      <c r="AO86" s="64">
        <f t="shared" si="85"/>
        <v>0</v>
      </c>
      <c r="AP86" s="64">
        <f t="shared" si="85"/>
        <v>0</v>
      </c>
      <c r="AQ86" s="64">
        <f t="shared" si="85"/>
        <v>0</v>
      </c>
      <c r="AR86" s="64">
        <f t="shared" si="85"/>
        <v>0</v>
      </c>
      <c r="AS86" s="64">
        <f t="shared" si="85"/>
        <v>0</v>
      </c>
      <c r="AT86" s="64">
        <f t="shared" si="85"/>
        <v>0</v>
      </c>
      <c r="AU86" s="64">
        <f t="shared" si="85"/>
        <v>0</v>
      </c>
      <c r="AV86" s="64">
        <f t="shared" si="85"/>
        <v>0</v>
      </c>
      <c r="AW86" s="64">
        <f t="shared" si="85"/>
        <v>0</v>
      </c>
      <c r="AX86" s="64">
        <f t="shared" si="85"/>
        <v>0</v>
      </c>
      <c r="AY86" s="64">
        <f t="shared" si="85"/>
        <v>0</v>
      </c>
      <c r="AZ86" s="64">
        <f t="shared" si="85"/>
        <v>0</v>
      </c>
      <c r="BA86" s="64">
        <f t="shared" si="85"/>
        <v>0</v>
      </c>
      <c r="BB86" s="64">
        <f t="shared" si="85"/>
        <v>0</v>
      </c>
      <c r="BC86" s="64">
        <f t="shared" si="85"/>
        <v>0</v>
      </c>
      <c r="BD86" s="64">
        <f t="shared" si="85"/>
        <v>0</v>
      </c>
      <c r="BE86" s="64">
        <f t="shared" si="85"/>
        <v>0</v>
      </c>
      <c r="BF86" s="64">
        <f t="shared" si="85"/>
        <v>0</v>
      </c>
      <c r="BG86" s="64">
        <f t="shared" si="85"/>
        <v>0</v>
      </c>
      <c r="BH86" s="64">
        <f t="shared" si="85"/>
        <v>0</v>
      </c>
      <c r="BI86" s="64">
        <f t="shared" si="85"/>
        <v>0</v>
      </c>
      <c r="BJ86" s="64">
        <f t="shared" si="85"/>
        <v>0</v>
      </c>
      <c r="BK86" s="46">
        <f t="shared" si="45"/>
        <v>0</v>
      </c>
      <c r="BP86" s="23"/>
      <c r="BQ86" s="23"/>
      <c r="BR86" s="23"/>
      <c r="BS86" s="25"/>
    </row>
    <row r="87" spans="1:71" s="20" customFormat="1" ht="14.25" customHeight="1">
      <c r="A87" s="23" t="s">
        <v>14</v>
      </c>
      <c r="B87" s="1" t="s">
        <v>72</v>
      </c>
      <c r="C87" s="1" t="s">
        <v>71</v>
      </c>
      <c r="D87" s="1" t="s">
        <v>70</v>
      </c>
      <c r="E87" s="2">
        <v>30</v>
      </c>
      <c r="F87" s="10" t="str">
        <f t="shared" si="64"/>
        <v>第17条の４第１項</v>
      </c>
      <c r="G87" s="11">
        <v>1</v>
      </c>
      <c r="H87" s="2">
        <v>39</v>
      </c>
      <c r="I87" s="10" t="str">
        <f t="shared" si="65"/>
        <v>(16)　イ</v>
      </c>
      <c r="J87" s="11">
        <v>0</v>
      </c>
      <c r="K87" s="2">
        <v>12</v>
      </c>
      <c r="L87" s="11">
        <v>0</v>
      </c>
      <c r="M87" s="13">
        <v>43970</v>
      </c>
      <c r="N87" s="10">
        <f t="shared" si="66"/>
        <v>1</v>
      </c>
      <c r="O87" s="11">
        <v>1</v>
      </c>
      <c r="P87" s="1" t="s">
        <v>515</v>
      </c>
      <c r="Q87" s="2">
        <v>4</v>
      </c>
      <c r="R87" s="11">
        <v>0</v>
      </c>
      <c r="S87" s="11">
        <v>0</v>
      </c>
      <c r="T87" s="11">
        <v>0</v>
      </c>
      <c r="U87" s="23"/>
      <c r="W87" s="43"/>
      <c r="X87" s="44">
        <v>32</v>
      </c>
      <c r="Y87" s="66">
        <f t="shared" ref="Y87:BJ87" si="86">COUNTIFS($H$4:$H$686,Y$2,$N$4:$N$686,0,$E$4:$E$686,"&gt;=30",$E$4:$E$686,"&lt;=31",$K$4:$K$686,32)</f>
        <v>0</v>
      </c>
      <c r="Z87" s="66">
        <f t="shared" si="86"/>
        <v>0</v>
      </c>
      <c r="AA87" s="66">
        <f t="shared" si="86"/>
        <v>0</v>
      </c>
      <c r="AB87" s="66">
        <f t="shared" si="86"/>
        <v>0</v>
      </c>
      <c r="AC87" s="66">
        <f t="shared" si="86"/>
        <v>0</v>
      </c>
      <c r="AD87" s="66">
        <f t="shared" si="86"/>
        <v>0</v>
      </c>
      <c r="AE87" s="66">
        <f t="shared" si="86"/>
        <v>0</v>
      </c>
      <c r="AF87" s="66">
        <f t="shared" si="86"/>
        <v>0</v>
      </c>
      <c r="AG87" s="66">
        <f t="shared" si="86"/>
        <v>0</v>
      </c>
      <c r="AH87" s="66">
        <f t="shared" si="86"/>
        <v>0</v>
      </c>
      <c r="AI87" s="66">
        <f t="shared" si="86"/>
        <v>0</v>
      </c>
      <c r="AJ87" s="66">
        <f t="shared" si="86"/>
        <v>0</v>
      </c>
      <c r="AK87" s="66">
        <f t="shared" si="86"/>
        <v>0</v>
      </c>
      <c r="AL87" s="66">
        <f t="shared" si="86"/>
        <v>0</v>
      </c>
      <c r="AM87" s="66">
        <f t="shared" si="86"/>
        <v>0</v>
      </c>
      <c r="AN87" s="66">
        <f t="shared" si="86"/>
        <v>0</v>
      </c>
      <c r="AO87" s="66">
        <f t="shared" si="86"/>
        <v>0</v>
      </c>
      <c r="AP87" s="66">
        <f t="shared" si="86"/>
        <v>0</v>
      </c>
      <c r="AQ87" s="66">
        <f t="shared" si="86"/>
        <v>0</v>
      </c>
      <c r="AR87" s="66">
        <f t="shared" si="86"/>
        <v>0</v>
      </c>
      <c r="AS87" s="66">
        <f t="shared" si="86"/>
        <v>0</v>
      </c>
      <c r="AT87" s="66">
        <f t="shared" si="86"/>
        <v>0</v>
      </c>
      <c r="AU87" s="66">
        <f t="shared" si="86"/>
        <v>0</v>
      </c>
      <c r="AV87" s="66">
        <f t="shared" si="86"/>
        <v>0</v>
      </c>
      <c r="AW87" s="66">
        <f t="shared" si="86"/>
        <v>0</v>
      </c>
      <c r="AX87" s="66">
        <f t="shared" si="86"/>
        <v>0</v>
      </c>
      <c r="AY87" s="66">
        <f t="shared" si="86"/>
        <v>0</v>
      </c>
      <c r="AZ87" s="66">
        <f t="shared" si="86"/>
        <v>0</v>
      </c>
      <c r="BA87" s="66">
        <f t="shared" si="86"/>
        <v>0</v>
      </c>
      <c r="BB87" s="66">
        <f t="shared" si="86"/>
        <v>0</v>
      </c>
      <c r="BC87" s="66">
        <f t="shared" si="86"/>
        <v>0</v>
      </c>
      <c r="BD87" s="66">
        <f t="shared" si="86"/>
        <v>0</v>
      </c>
      <c r="BE87" s="66">
        <f t="shared" si="86"/>
        <v>0</v>
      </c>
      <c r="BF87" s="66">
        <f t="shared" si="86"/>
        <v>0</v>
      </c>
      <c r="BG87" s="66">
        <f t="shared" si="86"/>
        <v>0</v>
      </c>
      <c r="BH87" s="66">
        <f t="shared" si="86"/>
        <v>0</v>
      </c>
      <c r="BI87" s="66">
        <f t="shared" si="86"/>
        <v>0</v>
      </c>
      <c r="BJ87" s="66">
        <f t="shared" si="86"/>
        <v>0</v>
      </c>
      <c r="BK87" s="46">
        <f t="shared" si="45"/>
        <v>0</v>
      </c>
      <c r="BP87" s="23"/>
      <c r="BQ87" s="23"/>
      <c r="BR87" s="23"/>
      <c r="BS87" s="25"/>
    </row>
    <row r="88" spans="1:71" s="20" customFormat="1" ht="14.25" customHeight="1">
      <c r="A88" s="23" t="s">
        <v>14</v>
      </c>
      <c r="B88" s="1" t="s">
        <v>72</v>
      </c>
      <c r="C88" s="1" t="s">
        <v>71</v>
      </c>
      <c r="D88" s="1" t="s">
        <v>70</v>
      </c>
      <c r="E88" s="2">
        <v>30</v>
      </c>
      <c r="F88" s="10" t="str">
        <f t="shared" si="64"/>
        <v>第17条の４第１項</v>
      </c>
      <c r="G88" s="11">
        <v>1</v>
      </c>
      <c r="H88" s="2">
        <v>39</v>
      </c>
      <c r="I88" s="10" t="str">
        <f t="shared" si="65"/>
        <v>(16)　イ</v>
      </c>
      <c r="J88" s="11">
        <v>0</v>
      </c>
      <c r="K88" s="2">
        <v>22</v>
      </c>
      <c r="L88" s="11">
        <v>0</v>
      </c>
      <c r="M88" s="13">
        <v>43970</v>
      </c>
      <c r="N88" s="10">
        <f t="shared" si="66"/>
        <v>1</v>
      </c>
      <c r="O88" s="11">
        <v>1</v>
      </c>
      <c r="P88" s="1" t="s">
        <v>515</v>
      </c>
      <c r="Q88" s="2">
        <v>4</v>
      </c>
      <c r="R88" s="11">
        <v>0</v>
      </c>
      <c r="S88" s="11">
        <v>0</v>
      </c>
      <c r="T88" s="11">
        <v>0</v>
      </c>
      <c r="U88" s="23"/>
      <c r="W88" s="49" t="s">
        <v>119</v>
      </c>
      <c r="X88" s="50" t="s">
        <v>377</v>
      </c>
      <c r="Y88" s="64">
        <f t="shared" ref="Y88:BJ88" si="87">COUNTIFS($H$4:$H$686,Y$2,$N$4:$N$686,0,$E$4:$E$686,"&gt;=30",$E$4:$E$686,"&lt;=31",$K$4:$K$686,32,$Q$4:$Q$686,"&gt;=1",$Q$4:$Q$686,"&lt;=3")</f>
        <v>0</v>
      </c>
      <c r="Z88" s="64">
        <f t="shared" si="87"/>
        <v>0</v>
      </c>
      <c r="AA88" s="64">
        <f t="shared" si="87"/>
        <v>0</v>
      </c>
      <c r="AB88" s="64">
        <f t="shared" si="87"/>
        <v>0</v>
      </c>
      <c r="AC88" s="64">
        <f t="shared" si="87"/>
        <v>0</v>
      </c>
      <c r="AD88" s="64">
        <f t="shared" si="87"/>
        <v>0</v>
      </c>
      <c r="AE88" s="64">
        <f t="shared" si="87"/>
        <v>0</v>
      </c>
      <c r="AF88" s="64">
        <f t="shared" si="87"/>
        <v>0</v>
      </c>
      <c r="AG88" s="64">
        <f t="shared" si="87"/>
        <v>0</v>
      </c>
      <c r="AH88" s="64">
        <f t="shared" si="87"/>
        <v>0</v>
      </c>
      <c r="AI88" s="64">
        <f t="shared" si="87"/>
        <v>0</v>
      </c>
      <c r="AJ88" s="64">
        <f t="shared" si="87"/>
        <v>0</v>
      </c>
      <c r="AK88" s="64">
        <f t="shared" si="87"/>
        <v>0</v>
      </c>
      <c r="AL88" s="64">
        <f t="shared" si="87"/>
        <v>0</v>
      </c>
      <c r="AM88" s="64">
        <f t="shared" si="87"/>
        <v>0</v>
      </c>
      <c r="AN88" s="64">
        <f t="shared" si="87"/>
        <v>0</v>
      </c>
      <c r="AO88" s="64">
        <f t="shared" si="87"/>
        <v>0</v>
      </c>
      <c r="AP88" s="64">
        <f t="shared" si="87"/>
        <v>0</v>
      </c>
      <c r="AQ88" s="64">
        <f t="shared" si="87"/>
        <v>0</v>
      </c>
      <c r="AR88" s="64">
        <f t="shared" si="87"/>
        <v>0</v>
      </c>
      <c r="AS88" s="64">
        <f t="shared" si="87"/>
        <v>0</v>
      </c>
      <c r="AT88" s="64">
        <f t="shared" si="87"/>
        <v>0</v>
      </c>
      <c r="AU88" s="64">
        <f t="shared" si="87"/>
        <v>0</v>
      </c>
      <c r="AV88" s="64">
        <f t="shared" si="87"/>
        <v>0</v>
      </c>
      <c r="AW88" s="64">
        <f t="shared" si="87"/>
        <v>0</v>
      </c>
      <c r="AX88" s="64">
        <f t="shared" si="87"/>
        <v>0</v>
      </c>
      <c r="AY88" s="64">
        <f t="shared" si="87"/>
        <v>0</v>
      </c>
      <c r="AZ88" s="64">
        <f t="shared" si="87"/>
        <v>0</v>
      </c>
      <c r="BA88" s="64">
        <f t="shared" si="87"/>
        <v>0</v>
      </c>
      <c r="BB88" s="64">
        <f t="shared" si="87"/>
        <v>0</v>
      </c>
      <c r="BC88" s="64">
        <f t="shared" si="87"/>
        <v>0</v>
      </c>
      <c r="BD88" s="64">
        <f t="shared" si="87"/>
        <v>0</v>
      </c>
      <c r="BE88" s="64">
        <f t="shared" si="87"/>
        <v>0</v>
      </c>
      <c r="BF88" s="64">
        <f t="shared" si="87"/>
        <v>0</v>
      </c>
      <c r="BG88" s="64">
        <f t="shared" si="87"/>
        <v>0</v>
      </c>
      <c r="BH88" s="64">
        <f t="shared" si="87"/>
        <v>0</v>
      </c>
      <c r="BI88" s="64">
        <f t="shared" si="87"/>
        <v>0</v>
      </c>
      <c r="BJ88" s="64">
        <f t="shared" si="87"/>
        <v>0</v>
      </c>
      <c r="BK88" s="46">
        <f t="shared" si="45"/>
        <v>0</v>
      </c>
      <c r="BP88" s="23"/>
      <c r="BQ88" s="23"/>
      <c r="BR88" s="23"/>
      <c r="BS88" s="25"/>
    </row>
    <row r="89" spans="1:71" s="20" customFormat="1" ht="14.25" customHeight="1">
      <c r="A89" s="23" t="s">
        <v>14</v>
      </c>
      <c r="B89" s="1" t="s">
        <v>72</v>
      </c>
      <c r="C89" s="1" t="s">
        <v>71</v>
      </c>
      <c r="D89" s="1" t="s">
        <v>70</v>
      </c>
      <c r="E89" s="2">
        <v>30</v>
      </c>
      <c r="F89" s="10" t="str">
        <f t="shared" si="64"/>
        <v>第17条の４第１項</v>
      </c>
      <c r="G89" s="11">
        <v>1</v>
      </c>
      <c r="H89" s="2">
        <v>39</v>
      </c>
      <c r="I89" s="10" t="str">
        <f t="shared" si="65"/>
        <v>(16)　イ</v>
      </c>
      <c r="J89" s="11">
        <v>0</v>
      </c>
      <c r="K89" s="2">
        <v>27</v>
      </c>
      <c r="L89" s="11">
        <v>0</v>
      </c>
      <c r="M89" s="13">
        <v>43970</v>
      </c>
      <c r="N89" s="10">
        <f t="shared" si="66"/>
        <v>1</v>
      </c>
      <c r="O89" s="11">
        <v>1</v>
      </c>
      <c r="P89" s="1" t="s">
        <v>516</v>
      </c>
      <c r="Q89" s="2">
        <v>4</v>
      </c>
      <c r="R89" s="11">
        <v>0</v>
      </c>
      <c r="S89" s="11">
        <v>0</v>
      </c>
      <c r="T89" s="11">
        <v>0</v>
      </c>
      <c r="U89" s="23"/>
      <c r="W89" s="43"/>
      <c r="X89" s="44">
        <v>33</v>
      </c>
      <c r="Y89" s="66">
        <f t="shared" ref="Y89:BJ89" si="88">COUNTIFS($H$4:$H$686,Y$2,$N$4:$N$686,0,$E$4:$E$686,"&gt;=30",$E$4:$E$686,"&lt;=31",$K$4:$K$686,33)</f>
        <v>0</v>
      </c>
      <c r="Z89" s="66">
        <f t="shared" si="88"/>
        <v>0</v>
      </c>
      <c r="AA89" s="66">
        <f t="shared" si="88"/>
        <v>0</v>
      </c>
      <c r="AB89" s="66">
        <f t="shared" si="88"/>
        <v>0</v>
      </c>
      <c r="AC89" s="66">
        <f t="shared" si="88"/>
        <v>0</v>
      </c>
      <c r="AD89" s="66">
        <f t="shared" si="88"/>
        <v>0</v>
      </c>
      <c r="AE89" s="66">
        <f t="shared" si="88"/>
        <v>0</v>
      </c>
      <c r="AF89" s="66">
        <f t="shared" si="88"/>
        <v>0</v>
      </c>
      <c r="AG89" s="66">
        <f t="shared" si="88"/>
        <v>0</v>
      </c>
      <c r="AH89" s="66">
        <f t="shared" si="88"/>
        <v>0</v>
      </c>
      <c r="AI89" s="66">
        <f t="shared" si="88"/>
        <v>0</v>
      </c>
      <c r="AJ89" s="66">
        <f t="shared" si="88"/>
        <v>0</v>
      </c>
      <c r="AK89" s="66">
        <f t="shared" si="88"/>
        <v>0</v>
      </c>
      <c r="AL89" s="66">
        <f t="shared" si="88"/>
        <v>0</v>
      </c>
      <c r="AM89" s="66">
        <f t="shared" si="88"/>
        <v>0</v>
      </c>
      <c r="AN89" s="66">
        <f t="shared" si="88"/>
        <v>0</v>
      </c>
      <c r="AO89" s="66">
        <f t="shared" si="88"/>
        <v>0</v>
      </c>
      <c r="AP89" s="66">
        <f t="shared" si="88"/>
        <v>0</v>
      </c>
      <c r="AQ89" s="66">
        <f t="shared" si="88"/>
        <v>0</v>
      </c>
      <c r="AR89" s="66">
        <f t="shared" si="88"/>
        <v>0</v>
      </c>
      <c r="AS89" s="66">
        <f t="shared" si="88"/>
        <v>0</v>
      </c>
      <c r="AT89" s="66">
        <f t="shared" si="88"/>
        <v>0</v>
      </c>
      <c r="AU89" s="66">
        <f t="shared" si="88"/>
        <v>0</v>
      </c>
      <c r="AV89" s="66">
        <f t="shared" si="88"/>
        <v>0</v>
      </c>
      <c r="AW89" s="66">
        <f t="shared" si="88"/>
        <v>0</v>
      </c>
      <c r="AX89" s="66">
        <f t="shared" si="88"/>
        <v>0</v>
      </c>
      <c r="AY89" s="66">
        <f t="shared" si="88"/>
        <v>0</v>
      </c>
      <c r="AZ89" s="66">
        <f t="shared" si="88"/>
        <v>0</v>
      </c>
      <c r="BA89" s="66">
        <f t="shared" si="88"/>
        <v>0</v>
      </c>
      <c r="BB89" s="66">
        <f t="shared" si="88"/>
        <v>0</v>
      </c>
      <c r="BC89" s="66">
        <f t="shared" si="88"/>
        <v>0</v>
      </c>
      <c r="BD89" s="66">
        <f t="shared" si="88"/>
        <v>0</v>
      </c>
      <c r="BE89" s="66">
        <f t="shared" si="88"/>
        <v>0</v>
      </c>
      <c r="BF89" s="66">
        <f t="shared" si="88"/>
        <v>0</v>
      </c>
      <c r="BG89" s="66">
        <f t="shared" si="88"/>
        <v>0</v>
      </c>
      <c r="BH89" s="66">
        <f t="shared" si="88"/>
        <v>0</v>
      </c>
      <c r="BI89" s="66">
        <f t="shared" si="88"/>
        <v>0</v>
      </c>
      <c r="BJ89" s="66">
        <f t="shared" si="88"/>
        <v>0</v>
      </c>
      <c r="BK89" s="46">
        <f t="shared" si="45"/>
        <v>0</v>
      </c>
      <c r="BP89" s="23"/>
      <c r="BQ89" s="23"/>
      <c r="BR89" s="23"/>
      <c r="BS89" s="25"/>
    </row>
    <row r="90" spans="1:71" s="20" customFormat="1" ht="14.25" customHeight="1">
      <c r="A90" s="23" t="s">
        <v>14</v>
      </c>
      <c r="B90" s="1" t="s">
        <v>72</v>
      </c>
      <c r="C90" s="1" t="s">
        <v>71</v>
      </c>
      <c r="D90" s="1" t="s">
        <v>70</v>
      </c>
      <c r="E90" s="2">
        <v>23</v>
      </c>
      <c r="F90" s="10" t="str">
        <f t="shared" si="64"/>
        <v>第８条第４項</v>
      </c>
      <c r="G90" s="11">
        <v>1</v>
      </c>
      <c r="H90" s="2">
        <v>39</v>
      </c>
      <c r="I90" s="10" t="str">
        <f t="shared" si="65"/>
        <v>(16)　イ</v>
      </c>
      <c r="J90" s="11">
        <v>0</v>
      </c>
      <c r="K90" s="2">
        <v>0</v>
      </c>
      <c r="L90" s="11">
        <v>2</v>
      </c>
      <c r="M90" s="13">
        <v>44193</v>
      </c>
      <c r="N90" s="10">
        <f t="shared" si="66"/>
        <v>1</v>
      </c>
      <c r="O90" s="11">
        <v>1</v>
      </c>
      <c r="P90" s="1" t="s">
        <v>517</v>
      </c>
      <c r="Q90" s="2">
        <v>4</v>
      </c>
      <c r="R90" s="11">
        <v>0</v>
      </c>
      <c r="S90" s="11">
        <v>0</v>
      </c>
      <c r="T90" s="11">
        <v>0</v>
      </c>
      <c r="U90" s="23"/>
      <c r="W90" s="49" t="s">
        <v>119</v>
      </c>
      <c r="X90" s="50" t="s">
        <v>378</v>
      </c>
      <c r="Y90" s="64">
        <f t="shared" ref="Y90:BJ90" si="89">COUNTIFS($H$4:$H$686,Y$2,$N$4:$N$686,0,$E$4:$E$686,"&gt;=30",$E$4:$E$686,"&lt;=31",$K$4:$K$686,33,$Q$4:$Q$686,"&gt;=1",$Q$4:$Q$686,"&lt;=3")</f>
        <v>0</v>
      </c>
      <c r="Z90" s="64">
        <f t="shared" si="89"/>
        <v>0</v>
      </c>
      <c r="AA90" s="64">
        <f t="shared" si="89"/>
        <v>0</v>
      </c>
      <c r="AB90" s="64">
        <f t="shared" si="89"/>
        <v>0</v>
      </c>
      <c r="AC90" s="64">
        <f t="shared" si="89"/>
        <v>0</v>
      </c>
      <c r="AD90" s="64">
        <f t="shared" si="89"/>
        <v>0</v>
      </c>
      <c r="AE90" s="64">
        <f t="shared" si="89"/>
        <v>0</v>
      </c>
      <c r="AF90" s="64">
        <f t="shared" si="89"/>
        <v>0</v>
      </c>
      <c r="AG90" s="64">
        <f t="shared" si="89"/>
        <v>0</v>
      </c>
      <c r="AH90" s="64">
        <f t="shared" si="89"/>
        <v>0</v>
      </c>
      <c r="AI90" s="64">
        <f t="shared" si="89"/>
        <v>0</v>
      </c>
      <c r="AJ90" s="64">
        <f t="shared" si="89"/>
        <v>0</v>
      </c>
      <c r="AK90" s="64">
        <f t="shared" si="89"/>
        <v>0</v>
      </c>
      <c r="AL90" s="64">
        <f t="shared" si="89"/>
        <v>0</v>
      </c>
      <c r="AM90" s="64">
        <f t="shared" si="89"/>
        <v>0</v>
      </c>
      <c r="AN90" s="64">
        <f t="shared" si="89"/>
        <v>0</v>
      </c>
      <c r="AO90" s="64">
        <f t="shared" si="89"/>
        <v>0</v>
      </c>
      <c r="AP90" s="64">
        <f t="shared" si="89"/>
        <v>0</v>
      </c>
      <c r="AQ90" s="64">
        <f t="shared" si="89"/>
        <v>0</v>
      </c>
      <c r="AR90" s="64">
        <f t="shared" si="89"/>
        <v>0</v>
      </c>
      <c r="AS90" s="64">
        <f t="shared" si="89"/>
        <v>0</v>
      </c>
      <c r="AT90" s="64">
        <f t="shared" si="89"/>
        <v>0</v>
      </c>
      <c r="AU90" s="64">
        <f t="shared" si="89"/>
        <v>0</v>
      </c>
      <c r="AV90" s="64">
        <f t="shared" si="89"/>
        <v>0</v>
      </c>
      <c r="AW90" s="64">
        <f t="shared" si="89"/>
        <v>0</v>
      </c>
      <c r="AX90" s="64">
        <f t="shared" si="89"/>
        <v>0</v>
      </c>
      <c r="AY90" s="64">
        <f t="shared" si="89"/>
        <v>0</v>
      </c>
      <c r="AZ90" s="64">
        <f t="shared" si="89"/>
        <v>0</v>
      </c>
      <c r="BA90" s="64">
        <f t="shared" si="89"/>
        <v>0</v>
      </c>
      <c r="BB90" s="64">
        <f t="shared" si="89"/>
        <v>0</v>
      </c>
      <c r="BC90" s="64">
        <f t="shared" si="89"/>
        <v>0</v>
      </c>
      <c r="BD90" s="64">
        <f t="shared" si="89"/>
        <v>0</v>
      </c>
      <c r="BE90" s="64">
        <f t="shared" si="89"/>
        <v>0</v>
      </c>
      <c r="BF90" s="64">
        <f t="shared" si="89"/>
        <v>0</v>
      </c>
      <c r="BG90" s="64">
        <f t="shared" si="89"/>
        <v>0</v>
      </c>
      <c r="BH90" s="64">
        <f t="shared" si="89"/>
        <v>0</v>
      </c>
      <c r="BI90" s="64">
        <f t="shared" si="89"/>
        <v>0</v>
      </c>
      <c r="BJ90" s="64">
        <f t="shared" si="89"/>
        <v>0</v>
      </c>
      <c r="BK90" s="46">
        <f t="shared" si="45"/>
        <v>0</v>
      </c>
      <c r="BP90" s="23"/>
      <c r="BQ90" s="23"/>
      <c r="BR90" s="23"/>
      <c r="BS90" s="25"/>
    </row>
    <row r="91" spans="1:71" s="20" customFormat="1" ht="14.25" customHeight="1">
      <c r="A91" s="23" t="s">
        <v>14</v>
      </c>
      <c r="B91" s="1" t="s">
        <v>72</v>
      </c>
      <c r="C91" s="1" t="s">
        <v>71</v>
      </c>
      <c r="D91" s="1" t="s">
        <v>70</v>
      </c>
      <c r="E91" s="2">
        <v>30</v>
      </c>
      <c r="F91" s="10" t="str">
        <f t="shared" si="64"/>
        <v>第17条の４第１項</v>
      </c>
      <c r="G91" s="11">
        <v>1</v>
      </c>
      <c r="H91" s="2">
        <v>39</v>
      </c>
      <c r="I91" s="10" t="str">
        <f t="shared" si="65"/>
        <v>(16)　イ</v>
      </c>
      <c r="J91" s="11">
        <v>0</v>
      </c>
      <c r="K91" s="2">
        <v>11</v>
      </c>
      <c r="L91" s="11">
        <v>0</v>
      </c>
      <c r="M91" s="13">
        <v>44193</v>
      </c>
      <c r="N91" s="10">
        <f t="shared" si="66"/>
        <v>1</v>
      </c>
      <c r="O91" s="11">
        <v>1</v>
      </c>
      <c r="P91" s="1" t="s">
        <v>517</v>
      </c>
      <c r="Q91" s="2">
        <v>4</v>
      </c>
      <c r="R91" s="11">
        <v>0</v>
      </c>
      <c r="S91" s="11">
        <v>0</v>
      </c>
      <c r="T91" s="11">
        <v>0</v>
      </c>
      <c r="U91" s="23"/>
      <c r="W91" s="43"/>
      <c r="X91" s="44">
        <v>34</v>
      </c>
      <c r="Y91" s="66">
        <f t="shared" ref="Y91:BJ91" si="90">COUNTIFS($H$4:$H$686,Y$2,$N$4:$N$686,0,$E$4:$E$686,"&gt;=30",$E$4:$E$686,"&lt;=31",$K$4:$K$686,34)</f>
        <v>0</v>
      </c>
      <c r="Z91" s="66">
        <f t="shared" si="90"/>
        <v>0</v>
      </c>
      <c r="AA91" s="66">
        <f t="shared" si="90"/>
        <v>0</v>
      </c>
      <c r="AB91" s="66">
        <f t="shared" si="90"/>
        <v>0</v>
      </c>
      <c r="AC91" s="66">
        <f t="shared" si="90"/>
        <v>0</v>
      </c>
      <c r="AD91" s="66">
        <f t="shared" si="90"/>
        <v>0</v>
      </c>
      <c r="AE91" s="66">
        <f t="shared" si="90"/>
        <v>0</v>
      </c>
      <c r="AF91" s="66">
        <f t="shared" si="90"/>
        <v>0</v>
      </c>
      <c r="AG91" s="66">
        <f t="shared" si="90"/>
        <v>0</v>
      </c>
      <c r="AH91" s="66">
        <f t="shared" si="90"/>
        <v>0</v>
      </c>
      <c r="AI91" s="66">
        <f t="shared" si="90"/>
        <v>0</v>
      </c>
      <c r="AJ91" s="66">
        <f t="shared" si="90"/>
        <v>0</v>
      </c>
      <c r="AK91" s="66">
        <f t="shared" si="90"/>
        <v>0</v>
      </c>
      <c r="AL91" s="66">
        <f t="shared" si="90"/>
        <v>0</v>
      </c>
      <c r="AM91" s="66">
        <f t="shared" si="90"/>
        <v>0</v>
      </c>
      <c r="AN91" s="66">
        <f t="shared" si="90"/>
        <v>0</v>
      </c>
      <c r="AO91" s="66">
        <f t="shared" si="90"/>
        <v>0</v>
      </c>
      <c r="AP91" s="66">
        <f t="shared" si="90"/>
        <v>0</v>
      </c>
      <c r="AQ91" s="66">
        <f t="shared" si="90"/>
        <v>0</v>
      </c>
      <c r="AR91" s="66">
        <f t="shared" si="90"/>
        <v>0</v>
      </c>
      <c r="AS91" s="66">
        <f t="shared" si="90"/>
        <v>0</v>
      </c>
      <c r="AT91" s="66">
        <f t="shared" si="90"/>
        <v>0</v>
      </c>
      <c r="AU91" s="66">
        <f t="shared" si="90"/>
        <v>0</v>
      </c>
      <c r="AV91" s="66">
        <f t="shared" si="90"/>
        <v>0</v>
      </c>
      <c r="AW91" s="66">
        <f t="shared" si="90"/>
        <v>0</v>
      </c>
      <c r="AX91" s="66">
        <f t="shared" si="90"/>
        <v>0</v>
      </c>
      <c r="AY91" s="66">
        <f t="shared" si="90"/>
        <v>0</v>
      </c>
      <c r="AZ91" s="66">
        <f t="shared" si="90"/>
        <v>0</v>
      </c>
      <c r="BA91" s="66">
        <f t="shared" si="90"/>
        <v>0</v>
      </c>
      <c r="BB91" s="66">
        <f t="shared" si="90"/>
        <v>0</v>
      </c>
      <c r="BC91" s="66">
        <f t="shared" si="90"/>
        <v>0</v>
      </c>
      <c r="BD91" s="66">
        <f t="shared" si="90"/>
        <v>0</v>
      </c>
      <c r="BE91" s="66">
        <f t="shared" si="90"/>
        <v>0</v>
      </c>
      <c r="BF91" s="66">
        <f t="shared" si="90"/>
        <v>0</v>
      </c>
      <c r="BG91" s="66">
        <f t="shared" si="90"/>
        <v>0</v>
      </c>
      <c r="BH91" s="66">
        <f t="shared" si="90"/>
        <v>0</v>
      </c>
      <c r="BI91" s="66">
        <f t="shared" si="90"/>
        <v>0</v>
      </c>
      <c r="BJ91" s="66">
        <f t="shared" si="90"/>
        <v>0</v>
      </c>
      <c r="BK91" s="46">
        <f t="shared" si="45"/>
        <v>0</v>
      </c>
      <c r="BP91" s="23"/>
      <c r="BQ91" s="23"/>
      <c r="BR91" s="23"/>
      <c r="BS91" s="25"/>
    </row>
    <row r="92" spans="1:71" s="20" customFormat="1" ht="14.25" customHeight="1">
      <c r="A92" s="23" t="s">
        <v>14</v>
      </c>
      <c r="B92" s="1" t="s">
        <v>72</v>
      </c>
      <c r="C92" s="1" t="s">
        <v>71</v>
      </c>
      <c r="D92" s="1" t="s">
        <v>70</v>
      </c>
      <c r="E92" s="2">
        <v>30</v>
      </c>
      <c r="F92" s="10" t="str">
        <f t="shared" si="64"/>
        <v>第17条の４第１項</v>
      </c>
      <c r="G92" s="11">
        <v>1</v>
      </c>
      <c r="H92" s="2">
        <v>39</v>
      </c>
      <c r="I92" s="10" t="str">
        <f t="shared" si="65"/>
        <v>(16)　イ</v>
      </c>
      <c r="J92" s="11">
        <v>0</v>
      </c>
      <c r="K92" s="2">
        <v>12</v>
      </c>
      <c r="L92" s="11">
        <v>0</v>
      </c>
      <c r="M92" s="13">
        <v>44193</v>
      </c>
      <c r="N92" s="10">
        <f t="shared" si="66"/>
        <v>1</v>
      </c>
      <c r="O92" s="11">
        <v>1</v>
      </c>
      <c r="P92" s="1" t="s">
        <v>518</v>
      </c>
      <c r="Q92" s="2">
        <v>4</v>
      </c>
      <c r="R92" s="11">
        <v>0</v>
      </c>
      <c r="S92" s="11">
        <v>0</v>
      </c>
      <c r="T92" s="11">
        <v>0</v>
      </c>
      <c r="U92" s="23"/>
      <c r="W92" s="49" t="s">
        <v>119</v>
      </c>
      <c r="X92" s="50" t="s">
        <v>379</v>
      </c>
      <c r="Y92" s="64">
        <f t="shared" ref="Y92:BJ92" si="91">COUNTIFS($H$4:$H$686,Y$2,$N$4:$N$686,0,$E$4:$E$686,"&gt;=30",$E$4:$E$686,"&lt;=31",$K$4:$K$686,34,$Q$4:$Q$686,"&gt;=1",$Q$4:$Q$686,"&lt;=3")</f>
        <v>0</v>
      </c>
      <c r="Z92" s="64">
        <f t="shared" si="91"/>
        <v>0</v>
      </c>
      <c r="AA92" s="64">
        <f t="shared" si="91"/>
        <v>0</v>
      </c>
      <c r="AB92" s="64">
        <f t="shared" si="91"/>
        <v>0</v>
      </c>
      <c r="AC92" s="64">
        <f t="shared" si="91"/>
        <v>0</v>
      </c>
      <c r="AD92" s="64">
        <f t="shared" si="91"/>
        <v>0</v>
      </c>
      <c r="AE92" s="64">
        <f t="shared" si="91"/>
        <v>0</v>
      </c>
      <c r="AF92" s="64">
        <f t="shared" si="91"/>
        <v>0</v>
      </c>
      <c r="AG92" s="64">
        <f t="shared" si="91"/>
        <v>0</v>
      </c>
      <c r="AH92" s="64">
        <f t="shared" si="91"/>
        <v>0</v>
      </c>
      <c r="AI92" s="64">
        <f t="shared" si="91"/>
        <v>0</v>
      </c>
      <c r="AJ92" s="64">
        <f t="shared" si="91"/>
        <v>0</v>
      </c>
      <c r="AK92" s="64">
        <f t="shared" si="91"/>
        <v>0</v>
      </c>
      <c r="AL92" s="64">
        <f t="shared" si="91"/>
        <v>0</v>
      </c>
      <c r="AM92" s="64">
        <f t="shared" si="91"/>
        <v>0</v>
      </c>
      <c r="AN92" s="64">
        <f t="shared" si="91"/>
        <v>0</v>
      </c>
      <c r="AO92" s="64">
        <f t="shared" si="91"/>
        <v>0</v>
      </c>
      <c r="AP92" s="64">
        <f t="shared" si="91"/>
        <v>0</v>
      </c>
      <c r="AQ92" s="64">
        <f t="shared" si="91"/>
        <v>0</v>
      </c>
      <c r="AR92" s="64">
        <f t="shared" si="91"/>
        <v>0</v>
      </c>
      <c r="AS92" s="64">
        <f t="shared" si="91"/>
        <v>0</v>
      </c>
      <c r="AT92" s="64">
        <f t="shared" si="91"/>
        <v>0</v>
      </c>
      <c r="AU92" s="64">
        <f t="shared" si="91"/>
        <v>0</v>
      </c>
      <c r="AV92" s="64">
        <f t="shared" si="91"/>
        <v>0</v>
      </c>
      <c r="AW92" s="64">
        <f t="shared" si="91"/>
        <v>0</v>
      </c>
      <c r="AX92" s="64">
        <f t="shared" si="91"/>
        <v>0</v>
      </c>
      <c r="AY92" s="64">
        <f t="shared" si="91"/>
        <v>0</v>
      </c>
      <c r="AZ92" s="64">
        <f t="shared" si="91"/>
        <v>0</v>
      </c>
      <c r="BA92" s="64">
        <f t="shared" si="91"/>
        <v>0</v>
      </c>
      <c r="BB92" s="64">
        <f t="shared" si="91"/>
        <v>0</v>
      </c>
      <c r="BC92" s="64">
        <f t="shared" si="91"/>
        <v>0</v>
      </c>
      <c r="BD92" s="64">
        <f t="shared" si="91"/>
        <v>0</v>
      </c>
      <c r="BE92" s="64">
        <f t="shared" si="91"/>
        <v>0</v>
      </c>
      <c r="BF92" s="64">
        <f t="shared" si="91"/>
        <v>0</v>
      </c>
      <c r="BG92" s="64">
        <f t="shared" si="91"/>
        <v>0</v>
      </c>
      <c r="BH92" s="64">
        <f t="shared" si="91"/>
        <v>0</v>
      </c>
      <c r="BI92" s="64">
        <f t="shared" si="91"/>
        <v>0</v>
      </c>
      <c r="BJ92" s="64">
        <f t="shared" si="91"/>
        <v>0</v>
      </c>
      <c r="BK92" s="46">
        <f t="shared" si="45"/>
        <v>0</v>
      </c>
      <c r="BP92" s="23"/>
      <c r="BQ92" s="23"/>
      <c r="BR92" s="23"/>
      <c r="BS92" s="25"/>
    </row>
    <row r="93" spans="1:71" s="20" customFormat="1" ht="14.25" customHeight="1">
      <c r="A93" s="23" t="s">
        <v>14</v>
      </c>
      <c r="B93" s="1" t="s">
        <v>72</v>
      </c>
      <c r="C93" s="1" t="s">
        <v>71</v>
      </c>
      <c r="D93" s="1" t="s">
        <v>70</v>
      </c>
      <c r="E93" s="2">
        <v>30</v>
      </c>
      <c r="F93" s="10" t="str">
        <f t="shared" si="64"/>
        <v>第17条の４第１項</v>
      </c>
      <c r="G93" s="11">
        <v>1</v>
      </c>
      <c r="H93" s="2">
        <v>39</v>
      </c>
      <c r="I93" s="10" t="str">
        <f t="shared" si="65"/>
        <v>(16)　イ</v>
      </c>
      <c r="J93" s="11">
        <v>0</v>
      </c>
      <c r="K93" s="2">
        <v>22</v>
      </c>
      <c r="L93" s="11">
        <v>0</v>
      </c>
      <c r="M93" s="13">
        <v>44193</v>
      </c>
      <c r="N93" s="10">
        <f t="shared" si="66"/>
        <v>1</v>
      </c>
      <c r="O93" s="11">
        <v>1</v>
      </c>
      <c r="P93" s="1" t="s">
        <v>519</v>
      </c>
      <c r="Q93" s="2">
        <v>4</v>
      </c>
      <c r="R93" s="11">
        <v>0</v>
      </c>
      <c r="S93" s="11">
        <v>0</v>
      </c>
      <c r="T93" s="11">
        <v>0</v>
      </c>
      <c r="U93" s="23"/>
      <c r="W93" s="43"/>
      <c r="X93" s="44">
        <v>35</v>
      </c>
      <c r="Y93" s="66">
        <f t="shared" ref="Y93:BJ93" si="92">COUNTIFS($H$4:$H$686,Y$2,$N$4:$N$686,0,$E$4:$E$686,"&gt;=30",$E$4:$E$686,"&lt;=31",$K$4:$K$686,35)</f>
        <v>0</v>
      </c>
      <c r="Z93" s="66">
        <f t="shared" si="92"/>
        <v>0</v>
      </c>
      <c r="AA93" s="66">
        <f t="shared" si="92"/>
        <v>0</v>
      </c>
      <c r="AB93" s="66">
        <f t="shared" si="92"/>
        <v>0</v>
      </c>
      <c r="AC93" s="66">
        <f t="shared" si="92"/>
        <v>0</v>
      </c>
      <c r="AD93" s="66">
        <f t="shared" si="92"/>
        <v>0</v>
      </c>
      <c r="AE93" s="66">
        <f t="shared" si="92"/>
        <v>0</v>
      </c>
      <c r="AF93" s="66">
        <f t="shared" si="92"/>
        <v>0</v>
      </c>
      <c r="AG93" s="66">
        <f t="shared" si="92"/>
        <v>0</v>
      </c>
      <c r="AH93" s="66">
        <f t="shared" si="92"/>
        <v>0</v>
      </c>
      <c r="AI93" s="66">
        <f t="shared" si="92"/>
        <v>0</v>
      </c>
      <c r="AJ93" s="66">
        <f t="shared" si="92"/>
        <v>0</v>
      </c>
      <c r="AK93" s="66">
        <f t="shared" si="92"/>
        <v>0</v>
      </c>
      <c r="AL93" s="66">
        <f t="shared" si="92"/>
        <v>0</v>
      </c>
      <c r="AM93" s="66">
        <f t="shared" si="92"/>
        <v>0</v>
      </c>
      <c r="AN93" s="66">
        <f t="shared" si="92"/>
        <v>0</v>
      </c>
      <c r="AO93" s="66">
        <f t="shared" si="92"/>
        <v>0</v>
      </c>
      <c r="AP93" s="66">
        <f t="shared" si="92"/>
        <v>0</v>
      </c>
      <c r="AQ93" s="66">
        <f t="shared" si="92"/>
        <v>0</v>
      </c>
      <c r="AR93" s="66">
        <f t="shared" si="92"/>
        <v>0</v>
      </c>
      <c r="AS93" s="66">
        <f t="shared" si="92"/>
        <v>0</v>
      </c>
      <c r="AT93" s="66">
        <f t="shared" si="92"/>
        <v>0</v>
      </c>
      <c r="AU93" s="66">
        <f t="shared" si="92"/>
        <v>0</v>
      </c>
      <c r="AV93" s="66">
        <f t="shared" si="92"/>
        <v>0</v>
      </c>
      <c r="AW93" s="66">
        <f t="shared" si="92"/>
        <v>0</v>
      </c>
      <c r="AX93" s="66">
        <f t="shared" si="92"/>
        <v>0</v>
      </c>
      <c r="AY93" s="66">
        <f t="shared" si="92"/>
        <v>0</v>
      </c>
      <c r="AZ93" s="66">
        <f t="shared" si="92"/>
        <v>0</v>
      </c>
      <c r="BA93" s="66">
        <f t="shared" si="92"/>
        <v>0</v>
      </c>
      <c r="BB93" s="66">
        <f t="shared" si="92"/>
        <v>0</v>
      </c>
      <c r="BC93" s="66">
        <f t="shared" si="92"/>
        <v>0</v>
      </c>
      <c r="BD93" s="66">
        <f t="shared" si="92"/>
        <v>0</v>
      </c>
      <c r="BE93" s="66">
        <f t="shared" si="92"/>
        <v>0</v>
      </c>
      <c r="BF93" s="66">
        <f t="shared" si="92"/>
        <v>0</v>
      </c>
      <c r="BG93" s="66">
        <f t="shared" si="92"/>
        <v>0</v>
      </c>
      <c r="BH93" s="66">
        <f t="shared" si="92"/>
        <v>0</v>
      </c>
      <c r="BI93" s="66">
        <f t="shared" si="92"/>
        <v>0</v>
      </c>
      <c r="BJ93" s="66">
        <f t="shared" si="92"/>
        <v>0</v>
      </c>
      <c r="BK93" s="46">
        <f t="shared" si="45"/>
        <v>0</v>
      </c>
      <c r="BP93" s="23"/>
      <c r="BQ93" s="23"/>
      <c r="BR93" s="23"/>
      <c r="BS93" s="25"/>
    </row>
    <row r="94" spans="1:71" s="20" customFormat="1" ht="14.25" customHeight="1">
      <c r="A94" s="23" t="s">
        <v>14</v>
      </c>
      <c r="B94" s="1" t="s">
        <v>72</v>
      </c>
      <c r="C94" s="1" t="s">
        <v>71</v>
      </c>
      <c r="D94" s="1" t="s">
        <v>70</v>
      </c>
      <c r="E94" s="2">
        <v>30</v>
      </c>
      <c r="F94" s="10" t="str">
        <f t="shared" si="64"/>
        <v>第17条の４第１項</v>
      </c>
      <c r="G94" s="11">
        <v>1</v>
      </c>
      <c r="H94" s="2">
        <v>39</v>
      </c>
      <c r="I94" s="10" t="str">
        <f t="shared" si="65"/>
        <v>(16)　イ</v>
      </c>
      <c r="J94" s="11">
        <v>0</v>
      </c>
      <c r="K94" s="2">
        <v>26</v>
      </c>
      <c r="L94" s="11">
        <v>0</v>
      </c>
      <c r="M94" s="13">
        <v>44193</v>
      </c>
      <c r="N94" s="10">
        <f t="shared" si="66"/>
        <v>1</v>
      </c>
      <c r="O94" s="11">
        <v>1</v>
      </c>
      <c r="P94" s="1" t="s">
        <v>517</v>
      </c>
      <c r="Q94" s="2">
        <v>4</v>
      </c>
      <c r="R94" s="11">
        <v>0</v>
      </c>
      <c r="S94" s="11">
        <v>0</v>
      </c>
      <c r="T94" s="11">
        <v>0</v>
      </c>
      <c r="U94" s="23"/>
      <c r="W94" s="49" t="s">
        <v>119</v>
      </c>
      <c r="X94" s="50" t="s">
        <v>380</v>
      </c>
      <c r="Y94" s="64">
        <f t="shared" ref="Y94:BJ94" si="93">COUNTIFS($H$4:$H$686,Y$2,$N$4:$N$686,0,$E$4:$E$686,"&gt;=30",$E$4:$E$686,"&lt;=31",$K$4:$K$686,35,$Q$4:$Q$686,"&gt;=1",$Q$4:$Q$686,"&lt;=3")</f>
        <v>0</v>
      </c>
      <c r="Z94" s="64">
        <f t="shared" si="93"/>
        <v>0</v>
      </c>
      <c r="AA94" s="64">
        <f t="shared" si="93"/>
        <v>0</v>
      </c>
      <c r="AB94" s="64">
        <f t="shared" si="93"/>
        <v>0</v>
      </c>
      <c r="AC94" s="64">
        <f t="shared" si="93"/>
        <v>0</v>
      </c>
      <c r="AD94" s="64">
        <f t="shared" si="93"/>
        <v>0</v>
      </c>
      <c r="AE94" s="64">
        <f t="shared" si="93"/>
        <v>0</v>
      </c>
      <c r="AF94" s="64">
        <f t="shared" si="93"/>
        <v>0</v>
      </c>
      <c r="AG94" s="64">
        <f t="shared" si="93"/>
        <v>0</v>
      </c>
      <c r="AH94" s="64">
        <f t="shared" si="93"/>
        <v>0</v>
      </c>
      <c r="AI94" s="64">
        <f t="shared" si="93"/>
        <v>0</v>
      </c>
      <c r="AJ94" s="64">
        <f t="shared" si="93"/>
        <v>0</v>
      </c>
      <c r="AK94" s="64">
        <f t="shared" si="93"/>
        <v>0</v>
      </c>
      <c r="AL94" s="64">
        <f t="shared" si="93"/>
        <v>0</v>
      </c>
      <c r="AM94" s="64">
        <f t="shared" si="93"/>
        <v>0</v>
      </c>
      <c r="AN94" s="64">
        <f t="shared" si="93"/>
        <v>0</v>
      </c>
      <c r="AO94" s="64">
        <f t="shared" si="93"/>
        <v>0</v>
      </c>
      <c r="AP94" s="64">
        <f t="shared" si="93"/>
        <v>0</v>
      </c>
      <c r="AQ94" s="64">
        <f t="shared" si="93"/>
        <v>0</v>
      </c>
      <c r="AR94" s="64">
        <f t="shared" si="93"/>
        <v>0</v>
      </c>
      <c r="AS94" s="64">
        <f t="shared" si="93"/>
        <v>0</v>
      </c>
      <c r="AT94" s="64">
        <f t="shared" si="93"/>
        <v>0</v>
      </c>
      <c r="AU94" s="64">
        <f t="shared" si="93"/>
        <v>0</v>
      </c>
      <c r="AV94" s="64">
        <f t="shared" si="93"/>
        <v>0</v>
      </c>
      <c r="AW94" s="64">
        <f t="shared" si="93"/>
        <v>0</v>
      </c>
      <c r="AX94" s="64">
        <f t="shared" si="93"/>
        <v>0</v>
      </c>
      <c r="AY94" s="64">
        <f t="shared" si="93"/>
        <v>0</v>
      </c>
      <c r="AZ94" s="64">
        <f t="shared" si="93"/>
        <v>0</v>
      </c>
      <c r="BA94" s="64">
        <f t="shared" si="93"/>
        <v>0</v>
      </c>
      <c r="BB94" s="64">
        <f t="shared" si="93"/>
        <v>0</v>
      </c>
      <c r="BC94" s="64">
        <f t="shared" si="93"/>
        <v>0</v>
      </c>
      <c r="BD94" s="64">
        <f t="shared" si="93"/>
        <v>0</v>
      </c>
      <c r="BE94" s="64">
        <f t="shared" si="93"/>
        <v>0</v>
      </c>
      <c r="BF94" s="64">
        <f t="shared" si="93"/>
        <v>0</v>
      </c>
      <c r="BG94" s="64">
        <f t="shared" si="93"/>
        <v>0</v>
      </c>
      <c r="BH94" s="64">
        <f t="shared" si="93"/>
        <v>0</v>
      </c>
      <c r="BI94" s="64">
        <f t="shared" si="93"/>
        <v>0</v>
      </c>
      <c r="BJ94" s="64">
        <f t="shared" si="93"/>
        <v>0</v>
      </c>
      <c r="BK94" s="46">
        <f t="shared" si="45"/>
        <v>0</v>
      </c>
      <c r="BP94" s="23"/>
      <c r="BQ94" s="23"/>
      <c r="BR94" s="23"/>
      <c r="BS94" s="25"/>
    </row>
    <row r="95" spans="1:71" s="20" customFormat="1" ht="14.25" customHeight="1">
      <c r="A95" s="23" t="s">
        <v>14</v>
      </c>
      <c r="B95" s="1" t="s">
        <v>72</v>
      </c>
      <c r="C95" s="1" t="s">
        <v>71</v>
      </c>
      <c r="D95" s="1" t="s">
        <v>70</v>
      </c>
      <c r="E95" s="2">
        <v>30</v>
      </c>
      <c r="F95" s="10" t="str">
        <f t="shared" si="64"/>
        <v>第17条の４第１項</v>
      </c>
      <c r="G95" s="11">
        <v>1</v>
      </c>
      <c r="H95" s="2">
        <v>39</v>
      </c>
      <c r="I95" s="10" t="str">
        <f t="shared" si="65"/>
        <v>(16)　イ</v>
      </c>
      <c r="J95" s="11">
        <v>0</v>
      </c>
      <c r="K95" s="2">
        <v>27</v>
      </c>
      <c r="L95" s="11">
        <v>0</v>
      </c>
      <c r="M95" s="13">
        <v>44193</v>
      </c>
      <c r="N95" s="10">
        <f t="shared" si="66"/>
        <v>1</v>
      </c>
      <c r="O95" s="11">
        <v>1</v>
      </c>
      <c r="P95" s="1" t="s">
        <v>517</v>
      </c>
      <c r="Q95" s="2">
        <v>4</v>
      </c>
      <c r="R95" s="11">
        <v>0</v>
      </c>
      <c r="S95" s="11">
        <v>0</v>
      </c>
      <c r="T95" s="11">
        <v>0</v>
      </c>
      <c r="U95" s="23"/>
      <c r="W95" s="43"/>
      <c r="X95" s="44">
        <v>36</v>
      </c>
      <c r="Y95" s="66">
        <f t="shared" ref="Y95:BJ95" si="94">COUNTIFS($H$4:$H$686,Y$2,$N$4:$N$686,0,$E$4:$E$686,"&gt;=30",$E$4:$E$686,"&lt;=31",$K$4:$K$686,36)</f>
        <v>0</v>
      </c>
      <c r="Z95" s="66">
        <f t="shared" si="94"/>
        <v>0</v>
      </c>
      <c r="AA95" s="66">
        <f t="shared" si="94"/>
        <v>0</v>
      </c>
      <c r="AB95" s="66">
        <f t="shared" si="94"/>
        <v>0</v>
      </c>
      <c r="AC95" s="66">
        <f t="shared" si="94"/>
        <v>0</v>
      </c>
      <c r="AD95" s="66">
        <f t="shared" si="94"/>
        <v>0</v>
      </c>
      <c r="AE95" s="66">
        <f t="shared" si="94"/>
        <v>0</v>
      </c>
      <c r="AF95" s="66">
        <f t="shared" si="94"/>
        <v>0</v>
      </c>
      <c r="AG95" s="66">
        <f t="shared" si="94"/>
        <v>0</v>
      </c>
      <c r="AH95" s="66">
        <f t="shared" si="94"/>
        <v>0</v>
      </c>
      <c r="AI95" s="66">
        <f t="shared" si="94"/>
        <v>0</v>
      </c>
      <c r="AJ95" s="66">
        <f t="shared" si="94"/>
        <v>0</v>
      </c>
      <c r="AK95" s="66">
        <f t="shared" si="94"/>
        <v>0</v>
      </c>
      <c r="AL95" s="66">
        <f t="shared" si="94"/>
        <v>0</v>
      </c>
      <c r="AM95" s="66">
        <f t="shared" si="94"/>
        <v>0</v>
      </c>
      <c r="AN95" s="66">
        <f t="shared" si="94"/>
        <v>0</v>
      </c>
      <c r="AO95" s="66">
        <f t="shared" si="94"/>
        <v>0</v>
      </c>
      <c r="AP95" s="66">
        <f t="shared" si="94"/>
        <v>0</v>
      </c>
      <c r="AQ95" s="66">
        <f t="shared" si="94"/>
        <v>0</v>
      </c>
      <c r="AR95" s="66">
        <f t="shared" si="94"/>
        <v>0</v>
      </c>
      <c r="AS95" s="66">
        <f t="shared" si="94"/>
        <v>0</v>
      </c>
      <c r="AT95" s="66">
        <f t="shared" si="94"/>
        <v>0</v>
      </c>
      <c r="AU95" s="66">
        <f t="shared" si="94"/>
        <v>0</v>
      </c>
      <c r="AV95" s="66">
        <f t="shared" si="94"/>
        <v>0</v>
      </c>
      <c r="AW95" s="66">
        <f t="shared" si="94"/>
        <v>0</v>
      </c>
      <c r="AX95" s="66">
        <f t="shared" si="94"/>
        <v>0</v>
      </c>
      <c r="AY95" s="66">
        <f t="shared" si="94"/>
        <v>0</v>
      </c>
      <c r="AZ95" s="66">
        <f t="shared" si="94"/>
        <v>0</v>
      </c>
      <c r="BA95" s="66">
        <f t="shared" si="94"/>
        <v>0</v>
      </c>
      <c r="BB95" s="66">
        <f t="shared" si="94"/>
        <v>0</v>
      </c>
      <c r="BC95" s="66">
        <f t="shared" si="94"/>
        <v>0</v>
      </c>
      <c r="BD95" s="66">
        <f t="shared" si="94"/>
        <v>0</v>
      </c>
      <c r="BE95" s="66">
        <f t="shared" si="94"/>
        <v>0</v>
      </c>
      <c r="BF95" s="66">
        <f t="shared" si="94"/>
        <v>0</v>
      </c>
      <c r="BG95" s="66">
        <f t="shared" si="94"/>
        <v>0</v>
      </c>
      <c r="BH95" s="66">
        <f t="shared" si="94"/>
        <v>0</v>
      </c>
      <c r="BI95" s="66">
        <f t="shared" si="94"/>
        <v>0</v>
      </c>
      <c r="BJ95" s="66">
        <f t="shared" si="94"/>
        <v>0</v>
      </c>
      <c r="BK95" s="46">
        <f t="shared" si="45"/>
        <v>0</v>
      </c>
      <c r="BP95" s="23"/>
      <c r="BQ95" s="23"/>
      <c r="BR95" s="23"/>
      <c r="BS95" s="25"/>
    </row>
    <row r="96" spans="1:71" s="20" customFormat="1" ht="14.25" customHeight="1">
      <c r="A96" s="23" t="s">
        <v>14</v>
      </c>
      <c r="B96" s="1" t="s">
        <v>72</v>
      </c>
      <c r="C96" s="1" t="s">
        <v>71</v>
      </c>
      <c r="D96" s="1" t="s">
        <v>70</v>
      </c>
      <c r="E96" s="2">
        <v>30</v>
      </c>
      <c r="F96" s="10" t="str">
        <f t="shared" si="64"/>
        <v>第17条の４第１項</v>
      </c>
      <c r="G96" s="11">
        <v>1</v>
      </c>
      <c r="H96" s="2">
        <v>51</v>
      </c>
      <c r="I96" s="10" t="str">
        <f t="shared" si="65"/>
        <v>(2)　ニ</v>
      </c>
      <c r="J96" s="11">
        <v>0</v>
      </c>
      <c r="K96" s="2">
        <v>12</v>
      </c>
      <c r="L96" s="11">
        <v>0</v>
      </c>
      <c r="M96" s="13">
        <v>44474</v>
      </c>
      <c r="N96" s="10">
        <f t="shared" si="66"/>
        <v>0</v>
      </c>
      <c r="O96" s="11">
        <v>1</v>
      </c>
      <c r="P96" s="1" t="s">
        <v>625</v>
      </c>
      <c r="Q96" s="2">
        <v>4</v>
      </c>
      <c r="R96" s="11">
        <v>0</v>
      </c>
      <c r="S96" s="11">
        <v>0</v>
      </c>
      <c r="T96" s="11">
        <v>0</v>
      </c>
      <c r="U96" s="23"/>
      <c r="W96" s="73" t="s">
        <v>119</v>
      </c>
      <c r="X96" s="74" t="s">
        <v>381</v>
      </c>
      <c r="Y96" s="75">
        <f t="shared" ref="Y96:BJ96" si="95">COUNTIFS($H$4:$H$686,Y$2,$N$4:$N$686,0,$E$4:$E$686,"&gt;=30",$E$4:$E$686,"&lt;=31",$K$4:$K$686,36,$Q$4:$Q$686,"&gt;=1",$Q$4:$Q$686,"&lt;=3")</f>
        <v>0</v>
      </c>
      <c r="Z96" s="75">
        <f t="shared" si="95"/>
        <v>0</v>
      </c>
      <c r="AA96" s="75">
        <f t="shared" si="95"/>
        <v>0</v>
      </c>
      <c r="AB96" s="75">
        <f t="shared" si="95"/>
        <v>0</v>
      </c>
      <c r="AC96" s="75">
        <f t="shared" si="95"/>
        <v>0</v>
      </c>
      <c r="AD96" s="75">
        <f t="shared" si="95"/>
        <v>0</v>
      </c>
      <c r="AE96" s="75">
        <f t="shared" si="95"/>
        <v>0</v>
      </c>
      <c r="AF96" s="75">
        <f t="shared" si="95"/>
        <v>0</v>
      </c>
      <c r="AG96" s="75">
        <f t="shared" si="95"/>
        <v>0</v>
      </c>
      <c r="AH96" s="75">
        <f t="shared" si="95"/>
        <v>0</v>
      </c>
      <c r="AI96" s="75">
        <f t="shared" si="95"/>
        <v>0</v>
      </c>
      <c r="AJ96" s="75">
        <f t="shared" si="95"/>
        <v>0</v>
      </c>
      <c r="AK96" s="75">
        <f t="shared" si="95"/>
        <v>0</v>
      </c>
      <c r="AL96" s="75">
        <f t="shared" si="95"/>
        <v>0</v>
      </c>
      <c r="AM96" s="75">
        <f t="shared" si="95"/>
        <v>0</v>
      </c>
      <c r="AN96" s="75">
        <f t="shared" si="95"/>
        <v>0</v>
      </c>
      <c r="AO96" s="75">
        <f t="shared" si="95"/>
        <v>0</v>
      </c>
      <c r="AP96" s="75">
        <f t="shared" si="95"/>
        <v>0</v>
      </c>
      <c r="AQ96" s="75">
        <f t="shared" si="95"/>
        <v>0</v>
      </c>
      <c r="AR96" s="75">
        <f t="shared" si="95"/>
        <v>0</v>
      </c>
      <c r="AS96" s="75">
        <f t="shared" si="95"/>
        <v>0</v>
      </c>
      <c r="AT96" s="75">
        <f t="shared" si="95"/>
        <v>0</v>
      </c>
      <c r="AU96" s="75">
        <f t="shared" si="95"/>
        <v>0</v>
      </c>
      <c r="AV96" s="75">
        <f t="shared" si="95"/>
        <v>0</v>
      </c>
      <c r="AW96" s="75">
        <f t="shared" si="95"/>
        <v>0</v>
      </c>
      <c r="AX96" s="75">
        <f t="shared" si="95"/>
        <v>0</v>
      </c>
      <c r="AY96" s="75">
        <f t="shared" si="95"/>
        <v>0</v>
      </c>
      <c r="AZ96" s="75">
        <f t="shared" si="95"/>
        <v>0</v>
      </c>
      <c r="BA96" s="75">
        <f t="shared" si="95"/>
        <v>0</v>
      </c>
      <c r="BB96" s="75">
        <f t="shared" si="95"/>
        <v>0</v>
      </c>
      <c r="BC96" s="75">
        <f t="shared" si="95"/>
        <v>0</v>
      </c>
      <c r="BD96" s="75">
        <f t="shared" si="95"/>
        <v>0</v>
      </c>
      <c r="BE96" s="75">
        <f t="shared" si="95"/>
        <v>0</v>
      </c>
      <c r="BF96" s="75">
        <f t="shared" si="95"/>
        <v>0</v>
      </c>
      <c r="BG96" s="75">
        <f t="shared" si="95"/>
        <v>0</v>
      </c>
      <c r="BH96" s="75">
        <f t="shared" si="95"/>
        <v>0</v>
      </c>
      <c r="BI96" s="75">
        <f t="shared" si="95"/>
        <v>0</v>
      </c>
      <c r="BJ96" s="75">
        <f t="shared" si="95"/>
        <v>0</v>
      </c>
      <c r="BK96" s="48">
        <f t="shared" si="45"/>
        <v>0</v>
      </c>
      <c r="BP96" s="23"/>
      <c r="BQ96" s="23"/>
      <c r="BR96" s="23"/>
      <c r="BS96" s="25"/>
    </row>
    <row r="97" spans="1:71" s="20" customFormat="1" ht="14.25" customHeight="1">
      <c r="A97" s="23" t="s">
        <v>14</v>
      </c>
      <c r="B97" s="1" t="s">
        <v>72</v>
      </c>
      <c r="C97" s="1" t="s">
        <v>71</v>
      </c>
      <c r="D97" s="1" t="s">
        <v>70</v>
      </c>
      <c r="E97" s="2">
        <v>30</v>
      </c>
      <c r="F97" s="10" t="str">
        <f t="shared" si="64"/>
        <v>第17条の４第１項</v>
      </c>
      <c r="G97" s="11">
        <v>1</v>
      </c>
      <c r="H97" s="2">
        <v>51</v>
      </c>
      <c r="I97" s="10" t="str">
        <f t="shared" si="65"/>
        <v>(2)　ニ</v>
      </c>
      <c r="J97" s="11">
        <v>0</v>
      </c>
      <c r="K97" s="2">
        <v>22</v>
      </c>
      <c r="L97" s="11">
        <v>0</v>
      </c>
      <c r="M97" s="13">
        <v>44474</v>
      </c>
      <c r="N97" s="10">
        <f t="shared" si="66"/>
        <v>0</v>
      </c>
      <c r="O97" s="11">
        <v>1</v>
      </c>
      <c r="P97" s="1" t="s">
        <v>625</v>
      </c>
      <c r="Q97" s="2">
        <v>4</v>
      </c>
      <c r="R97" s="11">
        <v>0</v>
      </c>
      <c r="S97" s="11">
        <v>0</v>
      </c>
      <c r="T97" s="11">
        <v>0</v>
      </c>
      <c r="U97" s="23"/>
      <c r="W97" s="76"/>
      <c r="X97" s="53" t="s">
        <v>126</v>
      </c>
      <c r="Y97" s="54">
        <f t="shared" ref="Y97:BK98" si="96">SUM(Y49,Y51,Y53,Y55,Y57,Y59,Y61,Y63,Y65,Y67,Y69,Y71,Y73,Y75,Y77,Y79,Y81,Y83,Y85,Y87,Y89,Y91,Y93,Y95)</f>
        <v>0</v>
      </c>
      <c r="Z97" s="54">
        <f t="shared" si="96"/>
        <v>0</v>
      </c>
      <c r="AA97" s="54">
        <f t="shared" si="96"/>
        <v>3</v>
      </c>
      <c r="AB97" s="54">
        <f t="shared" si="96"/>
        <v>0</v>
      </c>
      <c r="AC97" s="54">
        <f t="shared" si="96"/>
        <v>0</v>
      </c>
      <c r="AD97" s="54">
        <f t="shared" si="96"/>
        <v>8</v>
      </c>
      <c r="AE97" s="54">
        <f t="shared" si="96"/>
        <v>0</v>
      </c>
      <c r="AF97" s="54">
        <f t="shared" si="96"/>
        <v>3</v>
      </c>
      <c r="AG97" s="54">
        <f t="shared" si="96"/>
        <v>8</v>
      </c>
      <c r="AH97" s="54">
        <f t="shared" si="96"/>
        <v>4</v>
      </c>
      <c r="AI97" s="54">
        <f t="shared" si="96"/>
        <v>5</v>
      </c>
      <c r="AJ97" s="54">
        <f t="shared" si="96"/>
        <v>0</v>
      </c>
      <c r="AK97" s="54">
        <f t="shared" si="96"/>
        <v>5</v>
      </c>
      <c r="AL97" s="54">
        <f t="shared" si="96"/>
        <v>0</v>
      </c>
      <c r="AM97" s="54">
        <f t="shared" si="96"/>
        <v>0</v>
      </c>
      <c r="AN97" s="54">
        <f t="shared" si="96"/>
        <v>0</v>
      </c>
      <c r="AO97" s="54">
        <f t="shared" si="96"/>
        <v>0</v>
      </c>
      <c r="AP97" s="54">
        <f t="shared" si="96"/>
        <v>0</v>
      </c>
      <c r="AQ97" s="54">
        <f t="shared" si="96"/>
        <v>0</v>
      </c>
      <c r="AR97" s="54">
        <f t="shared" si="96"/>
        <v>0</v>
      </c>
      <c r="AS97" s="54">
        <f t="shared" si="96"/>
        <v>1</v>
      </c>
      <c r="AT97" s="54">
        <f t="shared" si="96"/>
        <v>103</v>
      </c>
      <c r="AU97" s="54">
        <f t="shared" si="96"/>
        <v>0</v>
      </c>
      <c r="AV97" s="54">
        <f t="shared" si="96"/>
        <v>0</v>
      </c>
      <c r="AW97" s="54">
        <f t="shared" si="96"/>
        <v>0</v>
      </c>
      <c r="AX97" s="54">
        <f t="shared" si="96"/>
        <v>27</v>
      </c>
      <c r="AY97" s="54">
        <f t="shared" si="96"/>
        <v>0</v>
      </c>
      <c r="AZ97" s="54">
        <f t="shared" si="96"/>
        <v>0</v>
      </c>
      <c r="BA97" s="54">
        <f t="shared" si="96"/>
        <v>7</v>
      </c>
      <c r="BB97" s="54">
        <f t="shared" si="96"/>
        <v>28</v>
      </c>
      <c r="BC97" s="54">
        <f>SUM(BC49,BC51,BC53,BC55,BC57,BC59,BC61,BC63,BC65,BC67,BC69,BC71,BC73,BC75,BC77,BC79,BC81,BC83,BC85,BC87,BC89,BC91,BC93,BC95)</f>
        <v>13</v>
      </c>
      <c r="BD97" s="54">
        <f t="shared" si="96"/>
        <v>0</v>
      </c>
      <c r="BE97" s="54">
        <f t="shared" si="96"/>
        <v>0</v>
      </c>
      <c r="BF97" s="54">
        <f t="shared" si="96"/>
        <v>0</v>
      </c>
      <c r="BG97" s="54">
        <f t="shared" si="96"/>
        <v>0</v>
      </c>
      <c r="BH97" s="54">
        <f t="shared" si="96"/>
        <v>0</v>
      </c>
      <c r="BI97" s="54">
        <f t="shared" si="96"/>
        <v>0</v>
      </c>
      <c r="BJ97" s="54">
        <f t="shared" si="96"/>
        <v>0</v>
      </c>
      <c r="BK97" s="39">
        <f t="shared" si="96"/>
        <v>215</v>
      </c>
      <c r="BP97" s="23"/>
      <c r="BQ97" s="23"/>
      <c r="BR97" s="23"/>
      <c r="BS97" s="25"/>
    </row>
    <row r="98" spans="1:71" s="20" customFormat="1" ht="14.25" customHeight="1">
      <c r="A98" s="23" t="s">
        <v>14</v>
      </c>
      <c r="B98" s="1" t="s">
        <v>72</v>
      </c>
      <c r="C98" s="1" t="s">
        <v>71</v>
      </c>
      <c r="D98" s="1" t="s">
        <v>70</v>
      </c>
      <c r="E98" s="2">
        <v>30</v>
      </c>
      <c r="F98" s="10" t="str">
        <f t="shared" si="64"/>
        <v>第17条の４第１項</v>
      </c>
      <c r="G98" s="11">
        <v>1</v>
      </c>
      <c r="H98" s="2">
        <v>51</v>
      </c>
      <c r="I98" s="10" t="str">
        <f t="shared" si="65"/>
        <v>(2)　ニ</v>
      </c>
      <c r="J98" s="11">
        <v>0</v>
      </c>
      <c r="K98" s="2">
        <v>25</v>
      </c>
      <c r="L98" s="11">
        <v>0</v>
      </c>
      <c r="M98" s="13">
        <v>44474</v>
      </c>
      <c r="N98" s="10">
        <f t="shared" si="66"/>
        <v>0</v>
      </c>
      <c r="O98" s="11">
        <v>1</v>
      </c>
      <c r="P98" s="1" t="s">
        <v>625</v>
      </c>
      <c r="Q98" s="2">
        <v>4</v>
      </c>
      <c r="R98" s="11">
        <v>0</v>
      </c>
      <c r="S98" s="11">
        <v>0</v>
      </c>
      <c r="T98" s="11">
        <v>0</v>
      </c>
      <c r="U98" s="23"/>
      <c r="W98" s="77"/>
      <c r="X98" s="56" t="s">
        <v>128</v>
      </c>
      <c r="Y98" s="57">
        <f t="shared" si="96"/>
        <v>0</v>
      </c>
      <c r="Z98" s="57">
        <f t="shared" si="96"/>
        <v>0</v>
      </c>
      <c r="AA98" s="57">
        <f t="shared" si="96"/>
        <v>3</v>
      </c>
      <c r="AB98" s="57">
        <f t="shared" si="96"/>
        <v>0</v>
      </c>
      <c r="AC98" s="57">
        <f t="shared" si="96"/>
        <v>0</v>
      </c>
      <c r="AD98" s="57">
        <f t="shared" si="96"/>
        <v>0</v>
      </c>
      <c r="AE98" s="57">
        <f t="shared" si="96"/>
        <v>0</v>
      </c>
      <c r="AF98" s="57">
        <f t="shared" si="96"/>
        <v>1</v>
      </c>
      <c r="AG98" s="57">
        <f t="shared" si="96"/>
        <v>4</v>
      </c>
      <c r="AH98" s="57">
        <f t="shared" si="96"/>
        <v>4</v>
      </c>
      <c r="AI98" s="57">
        <f t="shared" si="96"/>
        <v>1</v>
      </c>
      <c r="AJ98" s="57">
        <f t="shared" si="96"/>
        <v>0</v>
      </c>
      <c r="AK98" s="57">
        <f t="shared" si="96"/>
        <v>1</v>
      </c>
      <c r="AL98" s="57">
        <f t="shared" si="96"/>
        <v>0</v>
      </c>
      <c r="AM98" s="57">
        <f t="shared" si="96"/>
        <v>0</v>
      </c>
      <c r="AN98" s="57">
        <f t="shared" si="96"/>
        <v>0</v>
      </c>
      <c r="AO98" s="57">
        <f t="shared" si="96"/>
        <v>0</v>
      </c>
      <c r="AP98" s="57">
        <f t="shared" si="96"/>
        <v>0</v>
      </c>
      <c r="AQ98" s="57">
        <f t="shared" si="96"/>
        <v>0</v>
      </c>
      <c r="AR98" s="57">
        <f t="shared" si="96"/>
        <v>0</v>
      </c>
      <c r="AS98" s="57">
        <f t="shared" si="96"/>
        <v>0</v>
      </c>
      <c r="AT98" s="57">
        <f t="shared" si="96"/>
        <v>39</v>
      </c>
      <c r="AU98" s="57">
        <f t="shared" si="96"/>
        <v>0</v>
      </c>
      <c r="AV98" s="57">
        <f t="shared" si="96"/>
        <v>0</v>
      </c>
      <c r="AW98" s="57">
        <f t="shared" si="96"/>
        <v>0</v>
      </c>
      <c r="AX98" s="57">
        <f t="shared" si="96"/>
        <v>5</v>
      </c>
      <c r="AY98" s="57">
        <f t="shared" si="96"/>
        <v>0</v>
      </c>
      <c r="AZ98" s="57">
        <f t="shared" si="96"/>
        <v>0</v>
      </c>
      <c r="BA98" s="57">
        <f t="shared" si="96"/>
        <v>7</v>
      </c>
      <c r="BB98" s="57">
        <f t="shared" si="96"/>
        <v>19</v>
      </c>
      <c r="BC98" s="57">
        <f t="shared" si="96"/>
        <v>9</v>
      </c>
      <c r="BD98" s="57">
        <f t="shared" si="96"/>
        <v>0</v>
      </c>
      <c r="BE98" s="57">
        <f t="shared" si="96"/>
        <v>0</v>
      </c>
      <c r="BF98" s="57">
        <f t="shared" si="96"/>
        <v>0</v>
      </c>
      <c r="BG98" s="57">
        <f t="shared" si="96"/>
        <v>0</v>
      </c>
      <c r="BH98" s="57">
        <f t="shared" si="96"/>
        <v>0</v>
      </c>
      <c r="BI98" s="57">
        <f t="shared" si="96"/>
        <v>0</v>
      </c>
      <c r="BJ98" s="57">
        <f t="shared" si="96"/>
        <v>0</v>
      </c>
      <c r="BK98" s="48">
        <f t="shared" si="96"/>
        <v>93</v>
      </c>
      <c r="BP98" s="23"/>
      <c r="BQ98" s="23"/>
      <c r="BR98" s="23"/>
      <c r="BS98" s="25"/>
    </row>
    <row r="99" spans="1:71" s="20" customFormat="1" ht="14.25" customHeight="1">
      <c r="A99" s="23" t="s">
        <v>14</v>
      </c>
      <c r="B99" s="1" t="s">
        <v>72</v>
      </c>
      <c r="C99" s="1" t="s">
        <v>71</v>
      </c>
      <c r="D99" s="1" t="s">
        <v>70</v>
      </c>
      <c r="E99" s="2">
        <v>30</v>
      </c>
      <c r="F99" s="10" t="str">
        <f t="shared" si="64"/>
        <v>第17条の４第１項</v>
      </c>
      <c r="G99" s="11">
        <v>1</v>
      </c>
      <c r="H99" s="2">
        <v>51</v>
      </c>
      <c r="I99" s="10" t="str">
        <f t="shared" si="65"/>
        <v>(2)　ニ</v>
      </c>
      <c r="J99" s="11">
        <v>0</v>
      </c>
      <c r="K99" s="2">
        <v>27</v>
      </c>
      <c r="L99" s="11">
        <v>0</v>
      </c>
      <c r="M99" s="13">
        <v>44474</v>
      </c>
      <c r="N99" s="10">
        <f t="shared" si="66"/>
        <v>0</v>
      </c>
      <c r="O99" s="11">
        <v>1</v>
      </c>
      <c r="P99" s="1" t="s">
        <v>626</v>
      </c>
      <c r="Q99" s="2">
        <v>4</v>
      </c>
      <c r="R99" s="11">
        <v>0</v>
      </c>
      <c r="S99" s="11">
        <v>0</v>
      </c>
      <c r="T99" s="11">
        <v>0</v>
      </c>
      <c r="U99" s="23"/>
      <c r="BP99" s="23"/>
      <c r="BQ99" s="23"/>
      <c r="BR99" s="23"/>
      <c r="BS99" s="25"/>
    </row>
    <row r="100" spans="1:71" s="20" customFormat="1" ht="14.25" customHeight="1">
      <c r="A100" s="23" t="s">
        <v>14</v>
      </c>
      <c r="B100" s="1" t="s">
        <v>72</v>
      </c>
      <c r="C100" s="1" t="s">
        <v>71</v>
      </c>
      <c r="D100" s="1" t="s">
        <v>70</v>
      </c>
      <c r="E100" s="2">
        <v>23</v>
      </c>
      <c r="F100" s="10" t="str">
        <f t="shared" si="64"/>
        <v>第８条第４項</v>
      </c>
      <c r="G100" s="11">
        <v>1</v>
      </c>
      <c r="H100" s="2">
        <v>51</v>
      </c>
      <c r="I100" s="10" t="str">
        <f t="shared" si="65"/>
        <v>(2)　ニ</v>
      </c>
      <c r="J100" s="11">
        <v>0</v>
      </c>
      <c r="K100" s="2">
        <v>0</v>
      </c>
      <c r="L100" s="11">
        <v>2</v>
      </c>
      <c r="M100" s="13">
        <v>44474</v>
      </c>
      <c r="N100" s="10">
        <f t="shared" si="66"/>
        <v>0</v>
      </c>
      <c r="O100" s="11">
        <v>1</v>
      </c>
      <c r="P100" s="1" t="s">
        <v>623</v>
      </c>
      <c r="Q100" s="2">
        <v>4</v>
      </c>
      <c r="R100" s="11">
        <v>0</v>
      </c>
      <c r="S100" s="11">
        <v>0</v>
      </c>
      <c r="T100" s="11">
        <v>0</v>
      </c>
      <c r="U100" s="23"/>
      <c r="BP100" s="23"/>
      <c r="BQ100" s="23"/>
      <c r="BR100" s="23"/>
      <c r="BS100" s="25"/>
    </row>
    <row r="101" spans="1:71" s="20" customFormat="1" ht="14.25" customHeight="1">
      <c r="A101" s="23" t="s">
        <v>14</v>
      </c>
      <c r="B101" s="1" t="s">
        <v>72</v>
      </c>
      <c r="C101" s="1" t="s">
        <v>71</v>
      </c>
      <c r="D101" s="1" t="s">
        <v>70</v>
      </c>
      <c r="E101" s="2">
        <v>30</v>
      </c>
      <c r="F101" s="10" t="str">
        <f t="shared" si="64"/>
        <v>第17条の４第１項</v>
      </c>
      <c r="G101" s="11">
        <v>1</v>
      </c>
      <c r="H101" s="2">
        <v>51</v>
      </c>
      <c r="I101" s="10" t="str">
        <f t="shared" si="65"/>
        <v>(2)　ニ</v>
      </c>
      <c r="J101" s="11">
        <v>0</v>
      </c>
      <c r="K101" s="2">
        <v>12</v>
      </c>
      <c r="L101" s="11">
        <v>0</v>
      </c>
      <c r="M101" s="13">
        <v>44474</v>
      </c>
      <c r="N101" s="10">
        <f t="shared" si="66"/>
        <v>0</v>
      </c>
      <c r="O101" s="11">
        <v>1</v>
      </c>
      <c r="P101" s="1" t="s">
        <v>625</v>
      </c>
      <c r="Q101" s="2">
        <v>4</v>
      </c>
      <c r="R101" s="11">
        <v>0</v>
      </c>
      <c r="S101" s="11">
        <v>0</v>
      </c>
      <c r="T101" s="11">
        <v>0</v>
      </c>
      <c r="U101" s="23"/>
      <c r="BP101" s="23"/>
      <c r="BQ101" s="23"/>
      <c r="BR101" s="23"/>
      <c r="BS101" s="25"/>
    </row>
    <row r="102" spans="1:71" s="20" customFormat="1" ht="14.25" customHeight="1">
      <c r="A102" s="23" t="s">
        <v>14</v>
      </c>
      <c r="B102" s="1" t="s">
        <v>72</v>
      </c>
      <c r="C102" s="1" t="s">
        <v>71</v>
      </c>
      <c r="D102" s="1" t="s">
        <v>70</v>
      </c>
      <c r="E102" s="2">
        <v>30</v>
      </c>
      <c r="F102" s="10" t="str">
        <f t="shared" si="64"/>
        <v>第17条の４第１項</v>
      </c>
      <c r="G102" s="11">
        <v>1</v>
      </c>
      <c r="H102" s="2">
        <v>51</v>
      </c>
      <c r="I102" s="10" t="str">
        <f t="shared" si="65"/>
        <v>(2)　ニ</v>
      </c>
      <c r="J102" s="11">
        <v>0</v>
      </c>
      <c r="K102" s="2">
        <v>22</v>
      </c>
      <c r="L102" s="11">
        <v>0</v>
      </c>
      <c r="M102" s="13">
        <v>44474</v>
      </c>
      <c r="N102" s="10">
        <f t="shared" si="66"/>
        <v>0</v>
      </c>
      <c r="O102" s="11">
        <v>1</v>
      </c>
      <c r="P102" s="1" t="s">
        <v>625</v>
      </c>
      <c r="Q102" s="2">
        <v>4</v>
      </c>
      <c r="R102" s="11">
        <v>0</v>
      </c>
      <c r="S102" s="11">
        <v>0</v>
      </c>
      <c r="T102" s="11">
        <v>0</v>
      </c>
      <c r="U102" s="23"/>
      <c r="BP102" s="23"/>
      <c r="BQ102" s="23"/>
      <c r="BR102" s="23"/>
      <c r="BS102" s="25"/>
    </row>
    <row r="103" spans="1:71" s="20" customFormat="1" ht="14.25" customHeight="1">
      <c r="A103" s="23" t="s">
        <v>14</v>
      </c>
      <c r="B103" s="1" t="s">
        <v>72</v>
      </c>
      <c r="C103" s="1" t="s">
        <v>71</v>
      </c>
      <c r="D103" s="1" t="s">
        <v>70</v>
      </c>
      <c r="E103" s="2">
        <v>30</v>
      </c>
      <c r="F103" s="10" t="str">
        <f t="shared" si="64"/>
        <v>第17条の４第１項</v>
      </c>
      <c r="G103" s="11">
        <v>1</v>
      </c>
      <c r="H103" s="2">
        <v>51</v>
      </c>
      <c r="I103" s="10" t="str">
        <f t="shared" si="65"/>
        <v>(2)　ニ</v>
      </c>
      <c r="J103" s="11">
        <v>0</v>
      </c>
      <c r="K103" s="2">
        <v>25</v>
      </c>
      <c r="L103" s="11">
        <v>0</v>
      </c>
      <c r="M103" s="13">
        <v>44474</v>
      </c>
      <c r="N103" s="10">
        <f t="shared" si="66"/>
        <v>0</v>
      </c>
      <c r="O103" s="11">
        <v>1</v>
      </c>
      <c r="P103" s="1" t="s">
        <v>625</v>
      </c>
      <c r="Q103" s="2">
        <v>4</v>
      </c>
      <c r="R103" s="11">
        <v>0</v>
      </c>
      <c r="S103" s="11">
        <v>0</v>
      </c>
      <c r="T103" s="11">
        <v>0</v>
      </c>
      <c r="U103" s="23"/>
      <c r="BP103" s="23"/>
      <c r="BQ103" s="23"/>
      <c r="BR103" s="23"/>
      <c r="BS103" s="25"/>
    </row>
    <row r="104" spans="1:71" s="20" customFormat="1" ht="14.25" customHeight="1">
      <c r="A104" s="23" t="s">
        <v>14</v>
      </c>
      <c r="B104" s="1" t="s">
        <v>72</v>
      </c>
      <c r="C104" s="1" t="s">
        <v>71</v>
      </c>
      <c r="D104" s="1" t="s">
        <v>70</v>
      </c>
      <c r="E104" s="2">
        <v>30</v>
      </c>
      <c r="F104" s="10" t="str">
        <f t="shared" si="64"/>
        <v>第17条の４第１項</v>
      </c>
      <c r="G104" s="11">
        <v>1</v>
      </c>
      <c r="H104" s="2">
        <v>51</v>
      </c>
      <c r="I104" s="10" t="str">
        <f t="shared" si="65"/>
        <v>(2)　ニ</v>
      </c>
      <c r="J104" s="11">
        <v>0</v>
      </c>
      <c r="K104" s="2">
        <v>27</v>
      </c>
      <c r="L104" s="11">
        <v>0</v>
      </c>
      <c r="M104" s="13">
        <v>44474</v>
      </c>
      <c r="N104" s="10">
        <f t="shared" si="66"/>
        <v>0</v>
      </c>
      <c r="O104" s="11">
        <v>1</v>
      </c>
      <c r="P104" s="1" t="s">
        <v>626</v>
      </c>
      <c r="Q104" s="2">
        <v>4</v>
      </c>
      <c r="R104" s="11">
        <v>0</v>
      </c>
      <c r="S104" s="11">
        <v>0</v>
      </c>
      <c r="T104" s="11">
        <v>0</v>
      </c>
      <c r="U104" s="23"/>
      <c r="BP104" s="23"/>
      <c r="BQ104" s="23"/>
      <c r="BR104" s="23"/>
      <c r="BS104" s="25"/>
    </row>
    <row r="105" spans="1:71" s="20" customFormat="1" ht="14.25" customHeight="1">
      <c r="A105" s="23" t="s">
        <v>14</v>
      </c>
      <c r="B105" s="1" t="s">
        <v>72</v>
      </c>
      <c r="C105" s="1" t="s">
        <v>71</v>
      </c>
      <c r="D105" s="1" t="s">
        <v>70</v>
      </c>
      <c r="E105" s="2">
        <v>18</v>
      </c>
      <c r="F105" s="10" t="str">
        <f t="shared" si="64"/>
        <v>第５条の３（第３条第１項第４号）</v>
      </c>
      <c r="G105" s="11">
        <v>3</v>
      </c>
      <c r="H105" s="2">
        <v>12</v>
      </c>
      <c r="I105" s="10" t="str">
        <f t="shared" si="65"/>
        <v>(1)　ロ</v>
      </c>
      <c r="J105" s="11">
        <v>0</v>
      </c>
      <c r="K105" s="2">
        <v>0</v>
      </c>
      <c r="L105" s="11">
        <v>0</v>
      </c>
      <c r="M105" s="13">
        <v>44309</v>
      </c>
      <c r="N105" s="10">
        <f t="shared" si="66"/>
        <v>0</v>
      </c>
      <c r="O105" s="11">
        <v>1</v>
      </c>
      <c r="P105" s="1" t="s">
        <v>627</v>
      </c>
      <c r="Q105" s="2">
        <v>1</v>
      </c>
      <c r="R105" s="11">
        <v>0</v>
      </c>
      <c r="S105" s="11">
        <v>0</v>
      </c>
      <c r="T105" s="11">
        <v>0</v>
      </c>
      <c r="U105" s="23"/>
      <c r="BP105" s="23"/>
      <c r="BQ105" s="23"/>
      <c r="BR105" s="23"/>
      <c r="BS105" s="25"/>
    </row>
    <row r="106" spans="1:71" s="20" customFormat="1" ht="14.25" customHeight="1">
      <c r="A106" s="23" t="s">
        <v>14</v>
      </c>
      <c r="B106" s="1" t="s">
        <v>72</v>
      </c>
      <c r="C106" s="1" t="s">
        <v>71</v>
      </c>
      <c r="D106" s="1" t="s">
        <v>70</v>
      </c>
      <c r="E106" s="2">
        <v>18</v>
      </c>
      <c r="F106" s="10" t="str">
        <f t="shared" si="64"/>
        <v>第５条の３（第３条第１項第４号）</v>
      </c>
      <c r="G106" s="11">
        <v>3</v>
      </c>
      <c r="H106" s="2">
        <v>39</v>
      </c>
      <c r="I106" s="10" t="str">
        <f t="shared" si="65"/>
        <v>(16)　イ</v>
      </c>
      <c r="J106" s="11">
        <v>0</v>
      </c>
      <c r="K106" s="2">
        <v>0</v>
      </c>
      <c r="L106" s="11">
        <v>0</v>
      </c>
      <c r="M106" s="13">
        <v>44302</v>
      </c>
      <c r="N106" s="10">
        <f t="shared" si="66"/>
        <v>0</v>
      </c>
      <c r="O106" s="11">
        <v>1</v>
      </c>
      <c r="P106" s="1" t="s">
        <v>628</v>
      </c>
      <c r="Q106" s="2">
        <v>1</v>
      </c>
      <c r="R106" s="11">
        <v>0</v>
      </c>
      <c r="S106" s="11">
        <v>0</v>
      </c>
      <c r="T106" s="11">
        <v>0</v>
      </c>
      <c r="U106" s="23"/>
      <c r="BP106" s="23"/>
      <c r="BQ106" s="23"/>
      <c r="BR106" s="23"/>
      <c r="BS106" s="25"/>
    </row>
    <row r="107" spans="1:71" s="20" customFormat="1" ht="14.25" customHeight="1">
      <c r="A107" s="23" t="s">
        <v>14</v>
      </c>
      <c r="B107" s="1" t="s">
        <v>72</v>
      </c>
      <c r="C107" s="1" t="s">
        <v>71</v>
      </c>
      <c r="D107" s="1" t="s">
        <v>70</v>
      </c>
      <c r="E107" s="2">
        <v>18</v>
      </c>
      <c r="F107" s="10" t="str">
        <f t="shared" si="64"/>
        <v>第５条の３（第３条第１項第４号）</v>
      </c>
      <c r="G107" s="11">
        <v>3</v>
      </c>
      <c r="H107" s="2">
        <v>17</v>
      </c>
      <c r="I107" s="10" t="str">
        <f t="shared" si="65"/>
        <v xml:space="preserve">(4) </v>
      </c>
      <c r="J107" s="11">
        <v>0</v>
      </c>
      <c r="K107" s="2">
        <v>0</v>
      </c>
      <c r="L107" s="11">
        <v>0</v>
      </c>
      <c r="M107" s="13">
        <v>44314</v>
      </c>
      <c r="N107" s="10">
        <f t="shared" si="66"/>
        <v>0</v>
      </c>
      <c r="O107" s="11">
        <v>1</v>
      </c>
      <c r="P107" s="1" t="s">
        <v>629</v>
      </c>
      <c r="Q107" s="2">
        <v>1</v>
      </c>
      <c r="R107" s="11">
        <v>0</v>
      </c>
      <c r="S107" s="11">
        <v>0</v>
      </c>
      <c r="T107" s="11">
        <v>0</v>
      </c>
      <c r="U107" s="23"/>
      <c r="BP107" s="23"/>
      <c r="BQ107" s="23"/>
      <c r="BR107" s="23"/>
      <c r="BS107" s="25"/>
    </row>
    <row r="108" spans="1:71" s="20" customFormat="1" ht="14.25" customHeight="1">
      <c r="A108" s="23" t="s">
        <v>14</v>
      </c>
      <c r="B108" s="1" t="s">
        <v>72</v>
      </c>
      <c r="C108" s="1" t="s">
        <v>71</v>
      </c>
      <c r="D108" s="1" t="s">
        <v>70</v>
      </c>
      <c r="E108" s="2">
        <v>18</v>
      </c>
      <c r="F108" s="10" t="str">
        <f t="shared" si="64"/>
        <v>第５条の３（第３条第１項第４号）</v>
      </c>
      <c r="G108" s="11">
        <v>3</v>
      </c>
      <c r="H108" s="2">
        <v>17</v>
      </c>
      <c r="I108" s="10" t="str">
        <f t="shared" si="65"/>
        <v xml:space="preserve">(4) </v>
      </c>
      <c r="J108" s="11">
        <v>0</v>
      </c>
      <c r="K108" s="2">
        <v>0</v>
      </c>
      <c r="L108" s="11">
        <v>0</v>
      </c>
      <c r="M108" s="13">
        <v>44392</v>
      </c>
      <c r="N108" s="10">
        <f t="shared" si="66"/>
        <v>0</v>
      </c>
      <c r="O108" s="11">
        <v>1</v>
      </c>
      <c r="P108" s="1" t="s">
        <v>630</v>
      </c>
      <c r="Q108" s="2">
        <v>1</v>
      </c>
      <c r="R108" s="11">
        <v>0</v>
      </c>
      <c r="S108" s="11">
        <v>0</v>
      </c>
      <c r="T108" s="11">
        <v>0</v>
      </c>
      <c r="U108" s="23"/>
      <c r="BP108" s="23"/>
      <c r="BQ108" s="23"/>
      <c r="BR108" s="23"/>
      <c r="BS108" s="25"/>
    </row>
    <row r="109" spans="1:71" s="20" customFormat="1" ht="14.25" customHeight="1">
      <c r="A109" s="23" t="s">
        <v>14</v>
      </c>
      <c r="B109" s="1" t="s">
        <v>72</v>
      </c>
      <c r="C109" s="1" t="s">
        <v>71</v>
      </c>
      <c r="D109" s="1" t="s">
        <v>70</v>
      </c>
      <c r="E109" s="2">
        <v>18</v>
      </c>
      <c r="F109" s="10" t="str">
        <f t="shared" si="64"/>
        <v>第５条の３（第３条第１項第４号）</v>
      </c>
      <c r="G109" s="11">
        <v>3</v>
      </c>
      <c r="H109" s="2">
        <v>17</v>
      </c>
      <c r="I109" s="10" t="str">
        <f t="shared" si="65"/>
        <v xml:space="preserve">(4) </v>
      </c>
      <c r="J109" s="11">
        <v>0</v>
      </c>
      <c r="K109" s="2">
        <v>0</v>
      </c>
      <c r="L109" s="11">
        <v>0</v>
      </c>
      <c r="M109" s="13">
        <v>44509</v>
      </c>
      <c r="N109" s="10">
        <f t="shared" si="66"/>
        <v>0</v>
      </c>
      <c r="O109" s="11">
        <v>1</v>
      </c>
      <c r="P109" s="1" t="s">
        <v>631</v>
      </c>
      <c r="Q109" s="2">
        <v>1</v>
      </c>
      <c r="R109" s="11">
        <v>0</v>
      </c>
      <c r="S109" s="11">
        <v>0</v>
      </c>
      <c r="T109" s="11">
        <v>0</v>
      </c>
      <c r="U109" s="23"/>
      <c r="BP109" s="23"/>
      <c r="BQ109" s="23"/>
      <c r="BR109" s="23"/>
      <c r="BS109" s="25"/>
    </row>
    <row r="110" spans="1:71" s="20" customFormat="1" ht="14.25" customHeight="1">
      <c r="A110" s="23" t="s">
        <v>14</v>
      </c>
      <c r="B110" s="1" t="s">
        <v>147</v>
      </c>
      <c r="C110" s="1" t="s">
        <v>399</v>
      </c>
      <c r="D110" s="1" t="s">
        <v>400</v>
      </c>
      <c r="E110" s="2">
        <v>30</v>
      </c>
      <c r="F110" s="10" t="str">
        <f t="shared" si="64"/>
        <v>第17条の４第１項</v>
      </c>
      <c r="G110" s="11">
        <v>1</v>
      </c>
      <c r="H110" s="2">
        <v>31</v>
      </c>
      <c r="I110" s="10" t="str">
        <f t="shared" si="65"/>
        <v>(12)　イ</v>
      </c>
      <c r="J110" s="11">
        <v>0</v>
      </c>
      <c r="K110" s="2">
        <v>11</v>
      </c>
      <c r="L110" s="11">
        <v>0</v>
      </c>
      <c r="M110" s="13">
        <v>44575</v>
      </c>
      <c r="N110" s="10">
        <f t="shared" si="66"/>
        <v>0</v>
      </c>
      <c r="O110" s="11">
        <v>1</v>
      </c>
      <c r="P110" s="1" t="s">
        <v>633</v>
      </c>
      <c r="Q110" s="2">
        <v>4</v>
      </c>
      <c r="R110" s="11">
        <v>0</v>
      </c>
      <c r="S110" s="11">
        <v>0</v>
      </c>
      <c r="T110" s="11">
        <v>0</v>
      </c>
      <c r="U110" s="23"/>
      <c r="BP110" s="23"/>
      <c r="BQ110" s="23"/>
      <c r="BR110" s="23"/>
      <c r="BS110" s="25"/>
    </row>
    <row r="111" spans="1:71" s="20" customFormat="1" ht="14.25" customHeight="1">
      <c r="A111" s="23" t="s">
        <v>14</v>
      </c>
      <c r="B111" s="1" t="s">
        <v>147</v>
      </c>
      <c r="C111" s="1" t="s">
        <v>399</v>
      </c>
      <c r="D111" s="1" t="s">
        <v>400</v>
      </c>
      <c r="E111" s="2">
        <v>30</v>
      </c>
      <c r="F111" s="10" t="str">
        <f t="shared" si="64"/>
        <v>第17条の４第１項</v>
      </c>
      <c r="G111" s="11">
        <v>1</v>
      </c>
      <c r="H111" s="2">
        <v>31</v>
      </c>
      <c r="I111" s="10" t="str">
        <f t="shared" si="65"/>
        <v>(12)　イ</v>
      </c>
      <c r="J111" s="11">
        <v>0</v>
      </c>
      <c r="K111" s="2">
        <v>11</v>
      </c>
      <c r="L111" s="11">
        <v>0</v>
      </c>
      <c r="M111" s="13">
        <v>44575</v>
      </c>
      <c r="N111" s="10">
        <f t="shared" si="66"/>
        <v>0</v>
      </c>
      <c r="O111" s="11">
        <v>1</v>
      </c>
      <c r="P111" s="1" t="s">
        <v>633</v>
      </c>
      <c r="Q111" s="2">
        <v>4</v>
      </c>
      <c r="R111" s="11">
        <v>0</v>
      </c>
      <c r="S111" s="11">
        <v>0</v>
      </c>
      <c r="T111" s="11">
        <v>0</v>
      </c>
      <c r="U111" s="23"/>
      <c r="BP111" s="23"/>
      <c r="BQ111" s="23"/>
      <c r="BR111" s="23"/>
      <c r="BS111" s="25"/>
    </row>
    <row r="112" spans="1:71" s="20" customFormat="1" ht="14.25" customHeight="1">
      <c r="A112" s="23" t="s">
        <v>14</v>
      </c>
      <c r="B112" s="1" t="s">
        <v>147</v>
      </c>
      <c r="C112" s="1" t="s">
        <v>399</v>
      </c>
      <c r="D112" s="1" t="s">
        <v>400</v>
      </c>
      <c r="E112" s="2">
        <v>30</v>
      </c>
      <c r="F112" s="10" t="str">
        <f t="shared" si="64"/>
        <v>第17条の４第１項</v>
      </c>
      <c r="G112" s="11">
        <v>1</v>
      </c>
      <c r="H112" s="2">
        <v>35</v>
      </c>
      <c r="I112" s="10" t="str">
        <f t="shared" si="65"/>
        <v>(14)</v>
      </c>
      <c r="J112" s="11">
        <v>0</v>
      </c>
      <c r="K112" s="2">
        <v>11</v>
      </c>
      <c r="L112" s="11">
        <v>0</v>
      </c>
      <c r="M112" s="13">
        <v>44575</v>
      </c>
      <c r="N112" s="10">
        <f t="shared" si="66"/>
        <v>0</v>
      </c>
      <c r="O112" s="11">
        <v>1</v>
      </c>
      <c r="P112" s="1" t="s">
        <v>633</v>
      </c>
      <c r="Q112" s="2">
        <v>4</v>
      </c>
      <c r="R112" s="11">
        <v>0</v>
      </c>
      <c r="S112" s="11">
        <v>0</v>
      </c>
      <c r="T112" s="11">
        <v>0</v>
      </c>
      <c r="U112" s="23"/>
      <c r="BP112" s="23"/>
      <c r="BQ112" s="23"/>
      <c r="BR112" s="23"/>
      <c r="BS112" s="25"/>
    </row>
    <row r="113" spans="1:20" ht="14.25" customHeight="1">
      <c r="A113" s="23" t="s">
        <v>14</v>
      </c>
      <c r="B113" s="1" t="s">
        <v>147</v>
      </c>
      <c r="C113" s="1" t="s">
        <v>399</v>
      </c>
      <c r="D113" s="1" t="s">
        <v>400</v>
      </c>
      <c r="E113" s="2">
        <v>30</v>
      </c>
      <c r="F113" s="10" t="str">
        <f t="shared" si="64"/>
        <v>第17条の４第１項</v>
      </c>
      <c r="G113" s="11">
        <v>1</v>
      </c>
      <c r="H113" s="2">
        <v>31</v>
      </c>
      <c r="I113" s="10" t="str">
        <f t="shared" si="65"/>
        <v>(12)　イ</v>
      </c>
      <c r="J113" s="11">
        <v>0</v>
      </c>
      <c r="K113" s="2">
        <v>12</v>
      </c>
      <c r="L113" s="11">
        <v>0</v>
      </c>
      <c r="M113" s="13">
        <v>44575</v>
      </c>
      <c r="N113" s="10">
        <f t="shared" si="66"/>
        <v>0</v>
      </c>
      <c r="O113" s="11">
        <v>1</v>
      </c>
      <c r="P113" s="1" t="s">
        <v>634</v>
      </c>
      <c r="Q113" s="2">
        <v>4</v>
      </c>
      <c r="R113" s="11">
        <v>0</v>
      </c>
      <c r="S113" s="11">
        <v>0</v>
      </c>
      <c r="T113" s="11">
        <v>0</v>
      </c>
    </row>
    <row r="114" spans="1:20" ht="14.25" customHeight="1">
      <c r="A114" s="23" t="s">
        <v>14</v>
      </c>
      <c r="B114" s="1" t="s">
        <v>147</v>
      </c>
      <c r="C114" s="1" t="s">
        <v>399</v>
      </c>
      <c r="D114" s="1" t="s">
        <v>400</v>
      </c>
      <c r="E114" s="2">
        <v>30</v>
      </c>
      <c r="F114" s="10" t="str">
        <f t="shared" si="64"/>
        <v>第17条の４第１項</v>
      </c>
      <c r="G114" s="11">
        <v>1</v>
      </c>
      <c r="H114" s="2">
        <v>31</v>
      </c>
      <c r="I114" s="10" t="str">
        <f t="shared" si="65"/>
        <v>(12)　イ</v>
      </c>
      <c r="J114" s="11">
        <v>0</v>
      </c>
      <c r="K114" s="2">
        <v>12</v>
      </c>
      <c r="L114" s="11">
        <v>0</v>
      </c>
      <c r="M114" s="13">
        <v>44575</v>
      </c>
      <c r="N114" s="10">
        <f t="shared" si="66"/>
        <v>0</v>
      </c>
      <c r="O114" s="11">
        <v>1</v>
      </c>
      <c r="P114" s="1" t="s">
        <v>634</v>
      </c>
      <c r="Q114" s="2">
        <v>4</v>
      </c>
      <c r="R114" s="11">
        <v>0</v>
      </c>
      <c r="S114" s="11">
        <v>0</v>
      </c>
      <c r="T114" s="11">
        <v>0</v>
      </c>
    </row>
    <row r="115" spans="1:20" ht="14.25" customHeight="1">
      <c r="A115" s="23" t="s">
        <v>14</v>
      </c>
      <c r="B115" s="1" t="s">
        <v>147</v>
      </c>
      <c r="C115" s="1" t="s">
        <v>399</v>
      </c>
      <c r="D115" s="1" t="s">
        <v>400</v>
      </c>
      <c r="E115" s="2">
        <v>30</v>
      </c>
      <c r="F115" s="10" t="str">
        <f t="shared" si="64"/>
        <v>第17条の４第１項</v>
      </c>
      <c r="G115" s="11">
        <v>1</v>
      </c>
      <c r="H115" s="2">
        <v>35</v>
      </c>
      <c r="I115" s="10" t="str">
        <f t="shared" si="65"/>
        <v>(14)</v>
      </c>
      <c r="J115" s="11">
        <v>0</v>
      </c>
      <c r="K115" s="2">
        <v>12</v>
      </c>
      <c r="L115" s="11">
        <v>0</v>
      </c>
      <c r="M115" s="13">
        <v>44575</v>
      </c>
      <c r="N115" s="10">
        <f t="shared" si="66"/>
        <v>0</v>
      </c>
      <c r="O115" s="11">
        <v>1</v>
      </c>
      <c r="P115" s="1" t="s">
        <v>634</v>
      </c>
      <c r="Q115" s="2">
        <v>4</v>
      </c>
      <c r="R115" s="11">
        <v>0</v>
      </c>
      <c r="S115" s="11">
        <v>0</v>
      </c>
      <c r="T115" s="11">
        <v>0</v>
      </c>
    </row>
    <row r="116" spans="1:20" ht="14.25" customHeight="1">
      <c r="A116" s="23" t="s">
        <v>14</v>
      </c>
      <c r="B116" s="1" t="s">
        <v>147</v>
      </c>
      <c r="C116" s="1" t="s">
        <v>399</v>
      </c>
      <c r="D116" s="1" t="s">
        <v>400</v>
      </c>
      <c r="E116" s="2">
        <v>30</v>
      </c>
      <c r="F116" s="10" t="str">
        <f t="shared" si="64"/>
        <v>第17条の４第１項</v>
      </c>
      <c r="G116" s="11">
        <v>1</v>
      </c>
      <c r="H116" s="2">
        <v>31</v>
      </c>
      <c r="I116" s="10" t="str">
        <f t="shared" si="65"/>
        <v>(12)　イ</v>
      </c>
      <c r="J116" s="11">
        <v>0</v>
      </c>
      <c r="K116" s="2">
        <v>22</v>
      </c>
      <c r="L116" s="11">
        <v>0</v>
      </c>
      <c r="M116" s="13">
        <v>44575</v>
      </c>
      <c r="N116" s="10">
        <f t="shared" si="66"/>
        <v>0</v>
      </c>
      <c r="O116" s="11">
        <v>1</v>
      </c>
      <c r="P116" s="1" t="s">
        <v>634</v>
      </c>
      <c r="Q116" s="2">
        <v>4</v>
      </c>
      <c r="R116" s="11">
        <v>0</v>
      </c>
      <c r="S116" s="11">
        <v>0</v>
      </c>
      <c r="T116" s="11">
        <v>0</v>
      </c>
    </row>
    <row r="117" spans="1:20" ht="14.25" customHeight="1">
      <c r="A117" s="23" t="s">
        <v>14</v>
      </c>
      <c r="B117" s="1" t="s">
        <v>147</v>
      </c>
      <c r="C117" s="1" t="s">
        <v>399</v>
      </c>
      <c r="D117" s="1" t="s">
        <v>400</v>
      </c>
      <c r="E117" s="2">
        <v>30</v>
      </c>
      <c r="F117" s="10" t="str">
        <f t="shared" si="64"/>
        <v>第17条の４第１項</v>
      </c>
      <c r="G117" s="11">
        <v>1</v>
      </c>
      <c r="H117" s="2">
        <v>35</v>
      </c>
      <c r="I117" s="10" t="str">
        <f t="shared" si="65"/>
        <v>(14)</v>
      </c>
      <c r="J117" s="11">
        <v>0</v>
      </c>
      <c r="K117" s="2">
        <v>22</v>
      </c>
      <c r="L117" s="11">
        <v>0</v>
      </c>
      <c r="M117" s="13">
        <v>44575</v>
      </c>
      <c r="N117" s="10">
        <f t="shared" si="66"/>
        <v>0</v>
      </c>
      <c r="O117" s="11">
        <v>1</v>
      </c>
      <c r="P117" s="1" t="s">
        <v>634</v>
      </c>
      <c r="Q117" s="2">
        <v>4</v>
      </c>
      <c r="R117" s="11">
        <v>0</v>
      </c>
      <c r="S117" s="11">
        <v>0</v>
      </c>
      <c r="T117" s="11">
        <v>0</v>
      </c>
    </row>
    <row r="118" spans="1:20" ht="14.25" customHeight="1">
      <c r="A118" s="23" t="s">
        <v>14</v>
      </c>
      <c r="B118" s="1" t="s">
        <v>147</v>
      </c>
      <c r="C118" s="1" t="s">
        <v>399</v>
      </c>
      <c r="D118" s="1" t="s">
        <v>400</v>
      </c>
      <c r="E118" s="2">
        <v>30</v>
      </c>
      <c r="F118" s="10" t="str">
        <f t="shared" si="64"/>
        <v>第17条の４第１項</v>
      </c>
      <c r="G118" s="11">
        <v>1</v>
      </c>
      <c r="H118" s="2">
        <v>31</v>
      </c>
      <c r="I118" s="10" t="str">
        <f t="shared" si="65"/>
        <v>(12)　イ</v>
      </c>
      <c r="J118" s="11">
        <v>0</v>
      </c>
      <c r="K118" s="2">
        <v>27</v>
      </c>
      <c r="L118" s="11">
        <v>0</v>
      </c>
      <c r="M118" s="13">
        <v>44575</v>
      </c>
      <c r="N118" s="10">
        <f t="shared" si="66"/>
        <v>0</v>
      </c>
      <c r="O118" s="11">
        <v>1</v>
      </c>
      <c r="P118" s="1" t="s">
        <v>633</v>
      </c>
      <c r="Q118" s="2">
        <v>4</v>
      </c>
      <c r="R118" s="11">
        <v>0</v>
      </c>
      <c r="S118" s="11">
        <v>0</v>
      </c>
      <c r="T118" s="11">
        <v>0</v>
      </c>
    </row>
    <row r="119" spans="1:20" ht="14.25" customHeight="1">
      <c r="A119" s="23" t="s">
        <v>14</v>
      </c>
      <c r="B119" s="1" t="s">
        <v>147</v>
      </c>
      <c r="C119" s="1" t="s">
        <v>399</v>
      </c>
      <c r="D119" s="1" t="s">
        <v>400</v>
      </c>
      <c r="E119" s="2">
        <v>30</v>
      </c>
      <c r="F119" s="10" t="str">
        <f t="shared" si="64"/>
        <v>第17条の４第１項</v>
      </c>
      <c r="G119" s="11">
        <v>1</v>
      </c>
      <c r="H119" s="2">
        <v>31</v>
      </c>
      <c r="I119" s="10" t="str">
        <f t="shared" si="65"/>
        <v>(12)　イ</v>
      </c>
      <c r="J119" s="11">
        <v>0</v>
      </c>
      <c r="K119" s="2">
        <v>27</v>
      </c>
      <c r="L119" s="11">
        <v>0</v>
      </c>
      <c r="M119" s="13">
        <v>44575</v>
      </c>
      <c r="N119" s="10">
        <f t="shared" si="66"/>
        <v>0</v>
      </c>
      <c r="O119" s="11">
        <v>1</v>
      </c>
      <c r="P119" s="1" t="s">
        <v>633</v>
      </c>
      <c r="Q119" s="2">
        <v>4</v>
      </c>
      <c r="R119" s="11">
        <v>0</v>
      </c>
      <c r="S119" s="11">
        <v>0</v>
      </c>
      <c r="T119" s="11">
        <v>0</v>
      </c>
    </row>
    <row r="120" spans="1:20" ht="14.25" customHeight="1">
      <c r="A120" s="23" t="s">
        <v>14</v>
      </c>
      <c r="B120" s="1" t="s">
        <v>147</v>
      </c>
      <c r="C120" s="1" t="s">
        <v>399</v>
      </c>
      <c r="D120" s="1" t="s">
        <v>400</v>
      </c>
      <c r="E120" s="2">
        <v>30</v>
      </c>
      <c r="F120" s="10" t="str">
        <f t="shared" si="64"/>
        <v>第17条の４第１項</v>
      </c>
      <c r="G120" s="11">
        <v>1</v>
      </c>
      <c r="H120" s="2">
        <v>35</v>
      </c>
      <c r="I120" s="10" t="str">
        <f t="shared" si="65"/>
        <v>(14)</v>
      </c>
      <c r="J120" s="11">
        <v>0</v>
      </c>
      <c r="K120" s="2">
        <v>27</v>
      </c>
      <c r="L120" s="11">
        <v>0</v>
      </c>
      <c r="M120" s="13">
        <v>44575</v>
      </c>
      <c r="N120" s="10">
        <f t="shared" si="66"/>
        <v>0</v>
      </c>
      <c r="O120" s="11">
        <v>1</v>
      </c>
      <c r="P120" s="1" t="s">
        <v>633</v>
      </c>
      <c r="Q120" s="2">
        <v>4</v>
      </c>
      <c r="R120" s="11">
        <v>0</v>
      </c>
      <c r="S120" s="11">
        <v>0</v>
      </c>
      <c r="T120" s="11">
        <v>0</v>
      </c>
    </row>
    <row r="121" spans="1:20" ht="14.25" customHeight="1">
      <c r="A121" s="23" t="s">
        <v>14</v>
      </c>
      <c r="B121" s="1" t="s">
        <v>148</v>
      </c>
      <c r="C121" s="1" t="s">
        <v>635</v>
      </c>
      <c r="D121" s="1" t="s">
        <v>636</v>
      </c>
      <c r="E121" s="2">
        <v>30</v>
      </c>
      <c r="F121" s="10" t="str">
        <f t="shared" si="64"/>
        <v>第17条の４第１項</v>
      </c>
      <c r="G121" s="11">
        <v>1</v>
      </c>
      <c r="H121" s="2">
        <v>16</v>
      </c>
      <c r="I121" s="10" t="str">
        <f t="shared" si="65"/>
        <v>(3)　ロ</v>
      </c>
      <c r="J121" s="11">
        <v>0</v>
      </c>
      <c r="K121" s="2">
        <v>22</v>
      </c>
      <c r="L121" s="11">
        <v>0</v>
      </c>
      <c r="M121" s="13">
        <v>44650</v>
      </c>
      <c r="N121" s="10">
        <f t="shared" si="66"/>
        <v>0</v>
      </c>
      <c r="O121" s="11">
        <v>1</v>
      </c>
      <c r="P121" s="1" t="s">
        <v>638</v>
      </c>
      <c r="Q121" s="2">
        <v>4</v>
      </c>
      <c r="R121" s="11">
        <v>0</v>
      </c>
      <c r="S121" s="11">
        <v>0</v>
      </c>
      <c r="T121" s="11">
        <v>0</v>
      </c>
    </row>
    <row r="122" spans="1:20" ht="14.25" customHeight="1">
      <c r="A122" s="23" t="s">
        <v>14</v>
      </c>
      <c r="B122" s="1" t="s">
        <v>148</v>
      </c>
      <c r="C122" s="1" t="s">
        <v>635</v>
      </c>
      <c r="D122" s="1" t="s">
        <v>636</v>
      </c>
      <c r="E122" s="2">
        <v>30</v>
      </c>
      <c r="F122" s="10" t="str">
        <f t="shared" si="64"/>
        <v>第17条の４第１項</v>
      </c>
      <c r="G122" s="11">
        <v>1</v>
      </c>
      <c r="H122" s="2">
        <v>16</v>
      </c>
      <c r="I122" s="10" t="str">
        <f t="shared" si="65"/>
        <v>(3)　ロ</v>
      </c>
      <c r="J122" s="11">
        <v>0</v>
      </c>
      <c r="K122" s="2">
        <v>27</v>
      </c>
      <c r="L122" s="11">
        <v>0</v>
      </c>
      <c r="M122" s="13">
        <v>44650</v>
      </c>
      <c r="N122" s="10">
        <f t="shared" si="66"/>
        <v>0</v>
      </c>
      <c r="O122" s="11">
        <v>1</v>
      </c>
      <c r="P122" s="1" t="s">
        <v>638</v>
      </c>
      <c r="Q122" s="2">
        <v>4</v>
      </c>
      <c r="R122" s="11">
        <v>0</v>
      </c>
      <c r="S122" s="11">
        <v>0</v>
      </c>
      <c r="T122" s="11">
        <v>0</v>
      </c>
    </row>
    <row r="123" spans="1:20" ht="14.25" customHeight="1">
      <c r="A123" s="23" t="s">
        <v>14</v>
      </c>
      <c r="B123" s="1" t="s">
        <v>148</v>
      </c>
      <c r="C123" s="1" t="s">
        <v>639</v>
      </c>
      <c r="D123" s="1" t="s">
        <v>640</v>
      </c>
      <c r="E123" s="2">
        <v>30</v>
      </c>
      <c r="F123" s="10" t="str">
        <f t="shared" si="64"/>
        <v>第17条の４第１項</v>
      </c>
      <c r="G123" s="11">
        <v>2</v>
      </c>
      <c r="H123" s="2">
        <v>31</v>
      </c>
      <c r="I123" s="10" t="str">
        <f t="shared" si="65"/>
        <v>(12)　イ</v>
      </c>
      <c r="J123" s="11">
        <v>0</v>
      </c>
      <c r="K123" s="2">
        <v>12</v>
      </c>
      <c r="L123" s="11">
        <v>0</v>
      </c>
      <c r="M123" s="13">
        <v>43885</v>
      </c>
      <c r="N123" s="10">
        <f t="shared" si="66"/>
        <v>2</v>
      </c>
      <c r="O123" s="11">
        <v>1</v>
      </c>
      <c r="P123" s="1" t="s">
        <v>611</v>
      </c>
      <c r="Q123" s="2">
        <v>2</v>
      </c>
      <c r="R123" s="11">
        <v>0</v>
      </c>
      <c r="S123" s="11">
        <v>0</v>
      </c>
      <c r="T123" s="11">
        <v>0</v>
      </c>
    </row>
    <row r="124" spans="1:20" ht="14.25" customHeight="1">
      <c r="A124" s="23" t="s">
        <v>14</v>
      </c>
      <c r="B124" s="1" t="s">
        <v>148</v>
      </c>
      <c r="C124" s="1" t="s">
        <v>639</v>
      </c>
      <c r="D124" s="1" t="s">
        <v>640</v>
      </c>
      <c r="E124" s="2">
        <v>30</v>
      </c>
      <c r="F124" s="10" t="str">
        <f t="shared" si="64"/>
        <v>第17条の４第１項</v>
      </c>
      <c r="G124" s="11">
        <v>2</v>
      </c>
      <c r="H124" s="2">
        <v>31</v>
      </c>
      <c r="I124" s="10" t="str">
        <f t="shared" si="65"/>
        <v>(12)　イ</v>
      </c>
      <c r="J124" s="11">
        <v>0</v>
      </c>
      <c r="K124" s="2">
        <v>19</v>
      </c>
      <c r="L124" s="11">
        <v>0</v>
      </c>
      <c r="M124" s="13">
        <v>43885</v>
      </c>
      <c r="N124" s="10">
        <f t="shared" si="66"/>
        <v>2</v>
      </c>
      <c r="O124" s="11">
        <v>1</v>
      </c>
      <c r="P124" s="1" t="s">
        <v>611</v>
      </c>
      <c r="Q124" s="2">
        <v>2</v>
      </c>
      <c r="R124" s="11">
        <v>0</v>
      </c>
      <c r="S124" s="11">
        <v>0</v>
      </c>
      <c r="T124" s="11">
        <v>0</v>
      </c>
    </row>
    <row r="125" spans="1:20" ht="14.25" customHeight="1">
      <c r="A125" s="23" t="s">
        <v>14</v>
      </c>
      <c r="B125" s="1" t="s">
        <v>148</v>
      </c>
      <c r="C125" s="1" t="s">
        <v>639</v>
      </c>
      <c r="D125" s="1" t="s">
        <v>640</v>
      </c>
      <c r="E125" s="2">
        <v>30</v>
      </c>
      <c r="F125" s="10" t="str">
        <f t="shared" si="64"/>
        <v>第17条の４第１項</v>
      </c>
      <c r="G125" s="11">
        <v>2</v>
      </c>
      <c r="H125" s="2">
        <v>31</v>
      </c>
      <c r="I125" s="10" t="str">
        <f t="shared" si="65"/>
        <v>(12)　イ</v>
      </c>
      <c r="J125" s="11">
        <v>0</v>
      </c>
      <c r="K125" s="2">
        <v>22</v>
      </c>
      <c r="L125" s="11">
        <v>0</v>
      </c>
      <c r="M125" s="13">
        <v>43885</v>
      </c>
      <c r="N125" s="10">
        <f t="shared" si="66"/>
        <v>2</v>
      </c>
      <c r="O125" s="11">
        <v>1</v>
      </c>
      <c r="P125" s="1" t="s">
        <v>611</v>
      </c>
      <c r="Q125" s="2">
        <v>2</v>
      </c>
      <c r="R125" s="11">
        <v>0</v>
      </c>
      <c r="S125" s="11">
        <v>0</v>
      </c>
      <c r="T125" s="11">
        <v>0</v>
      </c>
    </row>
    <row r="126" spans="1:20" ht="14.25" customHeight="1">
      <c r="A126" s="23" t="s">
        <v>14</v>
      </c>
      <c r="B126" s="1" t="s">
        <v>148</v>
      </c>
      <c r="C126" s="1" t="s">
        <v>522</v>
      </c>
      <c r="D126" s="1" t="s">
        <v>523</v>
      </c>
      <c r="E126" s="2">
        <v>30</v>
      </c>
      <c r="F126" s="10" t="str">
        <f t="shared" si="64"/>
        <v>第17条の４第１項</v>
      </c>
      <c r="G126" s="11">
        <v>1</v>
      </c>
      <c r="H126" s="2">
        <v>18</v>
      </c>
      <c r="I126" s="10" t="str">
        <f t="shared" si="65"/>
        <v>(5)　イ</v>
      </c>
      <c r="J126" s="11">
        <v>0</v>
      </c>
      <c r="K126" s="2">
        <v>12</v>
      </c>
      <c r="L126" s="11">
        <v>0</v>
      </c>
      <c r="M126" s="13">
        <v>43655</v>
      </c>
      <c r="N126" s="10">
        <f t="shared" si="66"/>
        <v>2</v>
      </c>
      <c r="O126" s="11">
        <v>1</v>
      </c>
      <c r="P126" s="1" t="s">
        <v>425</v>
      </c>
      <c r="Q126" s="2">
        <v>1</v>
      </c>
      <c r="R126" s="11">
        <v>0</v>
      </c>
      <c r="S126" s="11">
        <v>0</v>
      </c>
      <c r="T126" s="11">
        <v>0</v>
      </c>
    </row>
    <row r="127" spans="1:20" ht="14.25" customHeight="1">
      <c r="A127" s="23" t="s">
        <v>14</v>
      </c>
      <c r="B127" s="1" t="s">
        <v>148</v>
      </c>
      <c r="C127" s="1" t="s">
        <v>522</v>
      </c>
      <c r="D127" s="1" t="s">
        <v>523</v>
      </c>
      <c r="E127" s="2">
        <v>30</v>
      </c>
      <c r="F127" s="10" t="str">
        <f t="shared" si="64"/>
        <v>第17条の４第１項</v>
      </c>
      <c r="G127" s="11">
        <v>1</v>
      </c>
      <c r="H127" s="2">
        <v>18</v>
      </c>
      <c r="I127" s="10" t="str">
        <f t="shared" si="65"/>
        <v>(5)　イ</v>
      </c>
      <c r="J127" s="11">
        <v>0</v>
      </c>
      <c r="K127" s="2">
        <v>13</v>
      </c>
      <c r="L127" s="11">
        <v>0</v>
      </c>
      <c r="M127" s="13">
        <v>43655</v>
      </c>
      <c r="N127" s="10">
        <f t="shared" si="66"/>
        <v>2</v>
      </c>
      <c r="O127" s="11">
        <v>1</v>
      </c>
      <c r="P127" s="1" t="s">
        <v>425</v>
      </c>
      <c r="Q127" s="2">
        <v>1</v>
      </c>
      <c r="R127" s="11">
        <v>0</v>
      </c>
      <c r="S127" s="11">
        <v>0</v>
      </c>
      <c r="T127" s="11">
        <v>0</v>
      </c>
    </row>
    <row r="128" spans="1:20" ht="14.25" customHeight="1">
      <c r="A128" s="23" t="s">
        <v>14</v>
      </c>
      <c r="B128" s="1" t="s">
        <v>148</v>
      </c>
      <c r="C128" s="1" t="s">
        <v>275</v>
      </c>
      <c r="D128" s="1" t="s">
        <v>524</v>
      </c>
      <c r="E128" s="2">
        <v>18</v>
      </c>
      <c r="F128" s="10" t="str">
        <f t="shared" si="64"/>
        <v>第５条の３（第３条第１項第４号）</v>
      </c>
      <c r="G128" s="11">
        <v>3</v>
      </c>
      <c r="H128" s="2">
        <v>17</v>
      </c>
      <c r="I128" s="10" t="str">
        <f t="shared" si="65"/>
        <v xml:space="preserve">(4) </v>
      </c>
      <c r="J128" s="11">
        <v>0</v>
      </c>
      <c r="K128" s="2">
        <v>0</v>
      </c>
      <c r="L128" s="11">
        <v>0</v>
      </c>
      <c r="M128" s="13">
        <v>44636</v>
      </c>
      <c r="N128" s="10">
        <f t="shared" si="66"/>
        <v>0</v>
      </c>
      <c r="O128" s="11">
        <v>2</v>
      </c>
      <c r="P128" s="1" t="s">
        <v>562</v>
      </c>
      <c r="Q128" s="2">
        <v>1</v>
      </c>
      <c r="R128" s="11">
        <v>0</v>
      </c>
      <c r="S128" s="11">
        <v>0</v>
      </c>
      <c r="T128" s="11">
        <v>0</v>
      </c>
    </row>
    <row r="129" spans="1:79" ht="14.25" customHeight="1">
      <c r="A129" s="23" t="s">
        <v>14</v>
      </c>
      <c r="B129" s="1" t="s">
        <v>133</v>
      </c>
      <c r="C129" s="1" t="s">
        <v>401</v>
      </c>
      <c r="D129" s="1" t="s">
        <v>402</v>
      </c>
      <c r="E129" s="2">
        <v>30</v>
      </c>
      <c r="F129" s="10" t="str">
        <f t="shared" si="64"/>
        <v>第17条の４第１項</v>
      </c>
      <c r="G129" s="11">
        <v>2</v>
      </c>
      <c r="H129" s="2">
        <v>35</v>
      </c>
      <c r="I129" s="10" t="str">
        <f t="shared" si="65"/>
        <v>(14)</v>
      </c>
      <c r="J129" s="11">
        <v>0</v>
      </c>
      <c r="K129" s="2">
        <v>12</v>
      </c>
      <c r="L129" s="11">
        <v>0</v>
      </c>
      <c r="M129" s="13">
        <v>44113</v>
      </c>
      <c r="N129" s="10">
        <f t="shared" si="66"/>
        <v>1</v>
      </c>
      <c r="O129" s="11">
        <v>1</v>
      </c>
      <c r="P129" s="1" t="s">
        <v>526</v>
      </c>
      <c r="Q129" s="2">
        <v>4</v>
      </c>
      <c r="R129" s="11">
        <v>0</v>
      </c>
      <c r="S129" s="11">
        <v>0</v>
      </c>
      <c r="T129" s="11">
        <v>0</v>
      </c>
    </row>
    <row r="130" spans="1:79" ht="14.25" customHeight="1">
      <c r="A130" s="23" t="s">
        <v>14</v>
      </c>
      <c r="B130" s="1" t="s">
        <v>133</v>
      </c>
      <c r="C130" s="1" t="s">
        <v>401</v>
      </c>
      <c r="D130" s="1" t="s">
        <v>402</v>
      </c>
      <c r="E130" s="2">
        <v>30</v>
      </c>
      <c r="F130" s="10" t="str">
        <f t="shared" si="64"/>
        <v>第17条の４第１項</v>
      </c>
      <c r="G130" s="11">
        <v>2</v>
      </c>
      <c r="H130" s="2">
        <v>35</v>
      </c>
      <c r="I130" s="10" t="str">
        <f t="shared" si="65"/>
        <v>(14)</v>
      </c>
      <c r="J130" s="11">
        <v>0</v>
      </c>
      <c r="K130" s="2">
        <v>19</v>
      </c>
      <c r="L130" s="11">
        <v>0</v>
      </c>
      <c r="M130" s="13">
        <v>44113</v>
      </c>
      <c r="N130" s="10">
        <f t="shared" si="66"/>
        <v>1</v>
      </c>
      <c r="O130" s="11">
        <v>1</v>
      </c>
      <c r="P130" s="1" t="s">
        <v>526</v>
      </c>
      <c r="Q130" s="2">
        <v>4</v>
      </c>
      <c r="R130" s="11">
        <v>0</v>
      </c>
      <c r="S130" s="11">
        <v>0</v>
      </c>
      <c r="T130" s="11">
        <v>0</v>
      </c>
    </row>
    <row r="131" spans="1:79" s="60" customFormat="1" ht="14.25" customHeight="1">
      <c r="A131" s="60" t="s">
        <v>14</v>
      </c>
      <c r="B131" s="19" t="s">
        <v>133</v>
      </c>
      <c r="C131" s="19" t="s">
        <v>401</v>
      </c>
      <c r="D131" s="19" t="s">
        <v>402</v>
      </c>
      <c r="E131" s="2">
        <v>30</v>
      </c>
      <c r="F131" s="10" t="str">
        <f t="shared" si="64"/>
        <v>第17条の４第１項</v>
      </c>
      <c r="G131" s="17">
        <v>2</v>
      </c>
      <c r="H131" s="2">
        <v>35</v>
      </c>
      <c r="I131" s="10" t="str">
        <f t="shared" si="65"/>
        <v>(14)</v>
      </c>
      <c r="J131" s="17">
        <v>0</v>
      </c>
      <c r="K131" s="2">
        <v>27</v>
      </c>
      <c r="L131" s="17">
        <v>0</v>
      </c>
      <c r="M131" s="18">
        <v>44113</v>
      </c>
      <c r="N131" s="10">
        <f t="shared" si="66"/>
        <v>1</v>
      </c>
      <c r="O131" s="17">
        <v>1</v>
      </c>
      <c r="P131" s="16" t="s">
        <v>527</v>
      </c>
      <c r="Q131" s="2">
        <v>4</v>
      </c>
      <c r="R131" s="17">
        <v>0</v>
      </c>
      <c r="S131" s="17">
        <v>0</v>
      </c>
      <c r="T131" s="17">
        <v>0</v>
      </c>
      <c r="V131" s="78"/>
      <c r="W131" s="78"/>
      <c r="X131" s="78"/>
      <c r="Y131" s="78"/>
      <c r="Z131" s="78"/>
      <c r="AA131" s="78"/>
      <c r="AB131" s="78"/>
      <c r="AC131" s="78"/>
      <c r="AD131" s="78"/>
      <c r="AE131" s="78"/>
      <c r="AF131" s="78"/>
      <c r="AG131" s="78"/>
      <c r="AH131" s="78"/>
      <c r="AI131" s="78"/>
      <c r="AJ131" s="78"/>
      <c r="AK131" s="78"/>
      <c r="AL131" s="78"/>
      <c r="AM131" s="78"/>
      <c r="AN131" s="78"/>
      <c r="AO131" s="78"/>
      <c r="AP131" s="78"/>
      <c r="AQ131" s="78"/>
      <c r="AR131" s="78"/>
      <c r="AS131" s="78"/>
      <c r="AT131" s="78"/>
      <c r="AU131" s="78"/>
      <c r="AV131" s="78"/>
      <c r="AW131" s="78"/>
      <c r="AX131" s="78"/>
      <c r="AY131" s="78"/>
      <c r="AZ131" s="78"/>
      <c r="BA131" s="78"/>
      <c r="BB131" s="78"/>
      <c r="BC131" s="78"/>
      <c r="BD131" s="78"/>
      <c r="BE131" s="78"/>
      <c r="BF131" s="78"/>
      <c r="BG131" s="78"/>
      <c r="BH131" s="78"/>
      <c r="BI131" s="78"/>
      <c r="BJ131" s="78"/>
      <c r="BK131" s="78"/>
      <c r="BL131" s="78"/>
      <c r="BM131" s="78"/>
      <c r="BN131" s="78"/>
      <c r="BO131" s="78"/>
      <c r="BS131" s="79"/>
      <c r="BT131" s="78"/>
      <c r="BU131" s="78"/>
      <c r="BV131" s="78"/>
      <c r="BW131" s="78"/>
      <c r="BX131" s="78"/>
      <c r="BY131" s="78"/>
      <c r="BZ131" s="78"/>
      <c r="CA131" s="78"/>
    </row>
    <row r="132" spans="1:79" s="60" customFormat="1" ht="14.25" customHeight="1">
      <c r="A132" s="60" t="s">
        <v>14</v>
      </c>
      <c r="B132" s="19" t="s">
        <v>133</v>
      </c>
      <c r="C132" s="19" t="s">
        <v>401</v>
      </c>
      <c r="D132" s="19" t="s">
        <v>402</v>
      </c>
      <c r="E132" s="2">
        <v>30</v>
      </c>
      <c r="F132" s="10" t="str">
        <f t="shared" ref="F132:F195" si="97">VLOOKUP(E132,$BS$4:$BT$39,2,FALSE)</f>
        <v>第17条の４第１項</v>
      </c>
      <c r="G132" s="17">
        <v>2</v>
      </c>
      <c r="H132" s="2">
        <v>17</v>
      </c>
      <c r="I132" s="10" t="str">
        <f t="shared" ref="I132:I195" si="98">VLOOKUP(H132,$BV$4:$BX$53,2,FALSE)</f>
        <v xml:space="preserve">(4) </v>
      </c>
      <c r="J132" s="17">
        <v>0</v>
      </c>
      <c r="K132" s="2">
        <v>12</v>
      </c>
      <c r="L132" s="17">
        <v>0</v>
      </c>
      <c r="M132" s="18">
        <v>44279</v>
      </c>
      <c r="N132" s="10">
        <f t="shared" ref="N132:N195" si="99">DATEDIF(M132,"2022/3/31","Y")</f>
        <v>1</v>
      </c>
      <c r="O132" s="17">
        <v>1</v>
      </c>
      <c r="P132" s="16" t="s">
        <v>528</v>
      </c>
      <c r="Q132" s="2">
        <v>4</v>
      </c>
      <c r="R132" s="17">
        <v>0</v>
      </c>
      <c r="S132" s="17">
        <v>0</v>
      </c>
      <c r="T132" s="17">
        <v>0</v>
      </c>
      <c r="V132" s="78"/>
      <c r="W132" s="78"/>
      <c r="X132" s="78"/>
      <c r="Y132" s="78"/>
      <c r="Z132" s="78"/>
      <c r="AA132" s="78"/>
      <c r="AB132" s="78"/>
      <c r="AC132" s="78"/>
      <c r="AD132" s="78"/>
      <c r="AE132" s="78"/>
      <c r="AF132" s="78"/>
      <c r="AG132" s="78"/>
      <c r="AH132" s="78"/>
      <c r="AI132" s="78"/>
      <c r="AJ132" s="78"/>
      <c r="AK132" s="78"/>
      <c r="AL132" s="78"/>
      <c r="AM132" s="78"/>
      <c r="AN132" s="78"/>
      <c r="AO132" s="78"/>
      <c r="AP132" s="78"/>
      <c r="AQ132" s="78"/>
      <c r="AR132" s="78"/>
      <c r="AS132" s="78"/>
      <c r="AT132" s="78"/>
      <c r="AU132" s="78"/>
      <c r="AV132" s="78"/>
      <c r="AW132" s="78"/>
      <c r="AX132" s="78"/>
      <c r="AY132" s="78"/>
      <c r="AZ132" s="78"/>
      <c r="BA132" s="78"/>
      <c r="BB132" s="78"/>
      <c r="BC132" s="78"/>
      <c r="BD132" s="78"/>
      <c r="BE132" s="78"/>
      <c r="BF132" s="78"/>
      <c r="BG132" s="78"/>
      <c r="BH132" s="78"/>
      <c r="BI132" s="78"/>
      <c r="BJ132" s="78"/>
      <c r="BK132" s="78"/>
      <c r="BL132" s="78"/>
      <c r="BM132" s="78"/>
      <c r="BN132" s="78"/>
      <c r="BO132" s="78"/>
      <c r="BS132" s="79"/>
      <c r="BT132" s="78"/>
      <c r="BU132" s="78"/>
      <c r="BV132" s="78"/>
      <c r="BW132" s="78"/>
      <c r="BX132" s="78"/>
      <c r="BY132" s="78"/>
      <c r="BZ132" s="78"/>
      <c r="CA132" s="78"/>
    </row>
    <row r="133" spans="1:79" ht="14.25" customHeight="1">
      <c r="A133" s="23" t="s">
        <v>14</v>
      </c>
      <c r="B133" s="1" t="s">
        <v>133</v>
      </c>
      <c r="C133" s="1" t="s">
        <v>401</v>
      </c>
      <c r="D133" s="1" t="s">
        <v>402</v>
      </c>
      <c r="E133" s="2">
        <v>30</v>
      </c>
      <c r="F133" s="10" t="str">
        <f t="shared" si="97"/>
        <v>第17条の４第１項</v>
      </c>
      <c r="G133" s="11">
        <v>2</v>
      </c>
      <c r="H133" s="2">
        <v>17</v>
      </c>
      <c r="I133" s="10" t="str">
        <f t="shared" si="98"/>
        <v xml:space="preserve">(4) </v>
      </c>
      <c r="J133" s="11">
        <v>0</v>
      </c>
      <c r="K133" s="2">
        <v>22</v>
      </c>
      <c r="L133" s="11">
        <v>0</v>
      </c>
      <c r="M133" s="13">
        <v>44279</v>
      </c>
      <c r="N133" s="10">
        <f t="shared" si="99"/>
        <v>1</v>
      </c>
      <c r="O133" s="11">
        <v>1</v>
      </c>
      <c r="P133" s="1" t="s">
        <v>528</v>
      </c>
      <c r="Q133" s="2">
        <v>4</v>
      </c>
      <c r="R133" s="11">
        <v>0</v>
      </c>
      <c r="S133" s="11">
        <v>0</v>
      </c>
      <c r="T133" s="11">
        <v>0</v>
      </c>
    </row>
    <row r="134" spans="1:79" ht="14.25" customHeight="1">
      <c r="A134" s="23" t="s">
        <v>14</v>
      </c>
      <c r="B134" s="1" t="s">
        <v>133</v>
      </c>
      <c r="C134" s="1" t="s">
        <v>401</v>
      </c>
      <c r="D134" s="1" t="s">
        <v>402</v>
      </c>
      <c r="E134" s="2">
        <v>30</v>
      </c>
      <c r="F134" s="10" t="str">
        <f t="shared" si="97"/>
        <v>第17条の４第１項</v>
      </c>
      <c r="G134" s="11">
        <v>2</v>
      </c>
      <c r="H134" s="2">
        <v>17</v>
      </c>
      <c r="I134" s="10" t="str">
        <f t="shared" si="98"/>
        <v xml:space="preserve">(4) </v>
      </c>
      <c r="J134" s="11">
        <v>0</v>
      </c>
      <c r="K134" s="2">
        <v>27</v>
      </c>
      <c r="L134" s="11">
        <v>0</v>
      </c>
      <c r="M134" s="13">
        <v>44279</v>
      </c>
      <c r="N134" s="10">
        <f t="shared" si="99"/>
        <v>1</v>
      </c>
      <c r="O134" s="11">
        <v>1</v>
      </c>
      <c r="P134" s="1" t="s">
        <v>529</v>
      </c>
      <c r="Q134" s="2">
        <v>4</v>
      </c>
      <c r="R134" s="11">
        <v>0</v>
      </c>
      <c r="S134" s="11">
        <v>0</v>
      </c>
      <c r="T134" s="11">
        <v>0</v>
      </c>
    </row>
    <row r="135" spans="1:79" ht="14.25" customHeight="1">
      <c r="A135" s="23" t="s">
        <v>14</v>
      </c>
      <c r="B135" s="1" t="s">
        <v>133</v>
      </c>
      <c r="C135" s="1" t="s">
        <v>256</v>
      </c>
      <c r="D135" s="1" t="s">
        <v>257</v>
      </c>
      <c r="E135" s="2">
        <v>30</v>
      </c>
      <c r="F135" s="10" t="str">
        <f t="shared" si="97"/>
        <v>第17条の４第１項</v>
      </c>
      <c r="G135" s="11">
        <v>2</v>
      </c>
      <c r="H135" s="2">
        <v>35</v>
      </c>
      <c r="I135" s="10" t="str">
        <f t="shared" si="98"/>
        <v>(14)</v>
      </c>
      <c r="J135" s="11">
        <v>0</v>
      </c>
      <c r="K135" s="2">
        <v>12</v>
      </c>
      <c r="L135" s="11">
        <v>0</v>
      </c>
      <c r="M135" s="13">
        <v>44124</v>
      </c>
      <c r="N135" s="10">
        <f t="shared" si="99"/>
        <v>1</v>
      </c>
      <c r="O135" s="11">
        <v>1</v>
      </c>
      <c r="P135" s="1" t="s">
        <v>530</v>
      </c>
      <c r="Q135" s="2">
        <v>1</v>
      </c>
      <c r="R135" s="11">
        <v>0</v>
      </c>
      <c r="S135" s="11">
        <v>0</v>
      </c>
      <c r="T135" s="11">
        <v>0</v>
      </c>
    </row>
    <row r="136" spans="1:79" ht="14.25" customHeight="1">
      <c r="A136" s="23" t="s">
        <v>14</v>
      </c>
      <c r="B136" s="1" t="s">
        <v>133</v>
      </c>
      <c r="C136" s="1" t="s">
        <v>256</v>
      </c>
      <c r="D136" s="1" t="s">
        <v>257</v>
      </c>
      <c r="E136" s="2">
        <v>30</v>
      </c>
      <c r="F136" s="10" t="str">
        <f t="shared" si="97"/>
        <v>第17条の４第１項</v>
      </c>
      <c r="G136" s="11">
        <v>2</v>
      </c>
      <c r="H136" s="2">
        <v>31</v>
      </c>
      <c r="I136" s="10" t="str">
        <f t="shared" si="98"/>
        <v>(12)　イ</v>
      </c>
      <c r="J136" s="11">
        <v>0</v>
      </c>
      <c r="K136" s="2">
        <v>12</v>
      </c>
      <c r="L136" s="11">
        <v>0</v>
      </c>
      <c r="M136" s="13">
        <v>44337</v>
      </c>
      <c r="N136" s="10">
        <f t="shared" si="99"/>
        <v>0</v>
      </c>
      <c r="O136" s="11">
        <v>1</v>
      </c>
      <c r="P136" s="1" t="s">
        <v>643</v>
      </c>
      <c r="Q136" s="2">
        <v>1</v>
      </c>
      <c r="R136" s="11">
        <v>0</v>
      </c>
      <c r="S136" s="11">
        <v>0</v>
      </c>
      <c r="T136" s="11">
        <v>0</v>
      </c>
    </row>
    <row r="137" spans="1:79" ht="14.25" customHeight="1">
      <c r="A137" s="23" t="s">
        <v>14</v>
      </c>
      <c r="B137" s="1" t="s">
        <v>133</v>
      </c>
      <c r="C137" s="1" t="s">
        <v>256</v>
      </c>
      <c r="D137" s="1" t="s">
        <v>257</v>
      </c>
      <c r="E137" s="2">
        <v>30</v>
      </c>
      <c r="F137" s="10" t="str">
        <f t="shared" si="97"/>
        <v>第17条の４第１項</v>
      </c>
      <c r="G137" s="11">
        <v>2</v>
      </c>
      <c r="H137" s="2">
        <v>31</v>
      </c>
      <c r="I137" s="10" t="str">
        <f t="shared" si="98"/>
        <v>(12)　イ</v>
      </c>
      <c r="J137" s="11">
        <v>0</v>
      </c>
      <c r="K137" s="2">
        <v>22</v>
      </c>
      <c r="L137" s="11">
        <v>0</v>
      </c>
      <c r="M137" s="13">
        <v>44337</v>
      </c>
      <c r="N137" s="10">
        <f t="shared" si="99"/>
        <v>0</v>
      </c>
      <c r="O137" s="11">
        <v>1</v>
      </c>
      <c r="P137" s="1" t="s">
        <v>643</v>
      </c>
      <c r="Q137" s="2">
        <v>1</v>
      </c>
      <c r="R137" s="11">
        <v>0</v>
      </c>
      <c r="S137" s="11">
        <v>0</v>
      </c>
      <c r="T137" s="11">
        <v>0</v>
      </c>
    </row>
    <row r="138" spans="1:79" ht="14.25" customHeight="1">
      <c r="A138" s="23" t="s">
        <v>14</v>
      </c>
      <c r="B138" s="1" t="s">
        <v>133</v>
      </c>
      <c r="C138" s="1" t="s">
        <v>256</v>
      </c>
      <c r="D138" s="1" t="s">
        <v>257</v>
      </c>
      <c r="E138" s="2">
        <v>30</v>
      </c>
      <c r="F138" s="10" t="str">
        <f t="shared" si="97"/>
        <v>第17条の４第１項</v>
      </c>
      <c r="G138" s="11">
        <v>2</v>
      </c>
      <c r="H138" s="2">
        <v>31</v>
      </c>
      <c r="I138" s="10" t="str">
        <f t="shared" si="98"/>
        <v>(12)　イ</v>
      </c>
      <c r="J138" s="11">
        <v>0</v>
      </c>
      <c r="K138" s="2">
        <v>12</v>
      </c>
      <c r="L138" s="11">
        <v>0</v>
      </c>
      <c r="M138" s="13">
        <v>44337</v>
      </c>
      <c r="N138" s="10">
        <f t="shared" si="99"/>
        <v>0</v>
      </c>
      <c r="O138" s="11">
        <v>1</v>
      </c>
      <c r="P138" s="1" t="s">
        <v>643</v>
      </c>
      <c r="Q138" s="2">
        <v>1</v>
      </c>
      <c r="R138" s="11">
        <v>0</v>
      </c>
      <c r="S138" s="11">
        <v>0</v>
      </c>
      <c r="T138" s="11">
        <v>0</v>
      </c>
    </row>
    <row r="139" spans="1:79" ht="14.25" customHeight="1">
      <c r="A139" s="23" t="s">
        <v>14</v>
      </c>
      <c r="B139" s="1" t="s">
        <v>133</v>
      </c>
      <c r="C139" s="1" t="s">
        <v>256</v>
      </c>
      <c r="D139" s="1" t="s">
        <v>257</v>
      </c>
      <c r="E139" s="2">
        <v>30</v>
      </c>
      <c r="F139" s="10" t="str">
        <f t="shared" si="97"/>
        <v>第17条の４第１項</v>
      </c>
      <c r="G139" s="11">
        <v>2</v>
      </c>
      <c r="H139" s="2">
        <v>31</v>
      </c>
      <c r="I139" s="10" t="str">
        <f t="shared" si="98"/>
        <v>(12)　イ</v>
      </c>
      <c r="J139" s="11">
        <v>0</v>
      </c>
      <c r="K139" s="2">
        <v>22</v>
      </c>
      <c r="L139" s="11">
        <v>0</v>
      </c>
      <c r="M139" s="13">
        <v>44337</v>
      </c>
      <c r="N139" s="10">
        <f t="shared" si="99"/>
        <v>0</v>
      </c>
      <c r="O139" s="11">
        <v>1</v>
      </c>
      <c r="P139" s="1" t="s">
        <v>643</v>
      </c>
      <c r="Q139" s="2">
        <v>1</v>
      </c>
      <c r="R139" s="11">
        <v>0</v>
      </c>
      <c r="S139" s="11">
        <v>0</v>
      </c>
      <c r="T139" s="11">
        <v>0</v>
      </c>
    </row>
    <row r="140" spans="1:79" ht="14.25" customHeight="1">
      <c r="A140" s="23" t="s">
        <v>14</v>
      </c>
      <c r="B140" s="1" t="s">
        <v>133</v>
      </c>
      <c r="C140" s="1" t="s">
        <v>256</v>
      </c>
      <c r="D140" s="1" t="s">
        <v>257</v>
      </c>
      <c r="E140" s="2">
        <v>30</v>
      </c>
      <c r="F140" s="10" t="str">
        <f t="shared" si="97"/>
        <v>第17条の４第１項</v>
      </c>
      <c r="G140" s="11">
        <v>2</v>
      </c>
      <c r="H140" s="2">
        <v>31</v>
      </c>
      <c r="I140" s="10" t="str">
        <f t="shared" si="98"/>
        <v>(12)　イ</v>
      </c>
      <c r="J140" s="11">
        <v>0</v>
      </c>
      <c r="K140" s="2">
        <v>12</v>
      </c>
      <c r="L140" s="11">
        <v>0</v>
      </c>
      <c r="M140" s="13">
        <v>44337</v>
      </c>
      <c r="N140" s="10">
        <f t="shared" si="99"/>
        <v>0</v>
      </c>
      <c r="O140" s="11">
        <v>1</v>
      </c>
      <c r="P140" s="1" t="s">
        <v>643</v>
      </c>
      <c r="Q140" s="2">
        <v>1</v>
      </c>
      <c r="R140" s="11">
        <v>0</v>
      </c>
      <c r="S140" s="11">
        <v>0</v>
      </c>
      <c r="T140" s="11">
        <v>0</v>
      </c>
    </row>
    <row r="141" spans="1:79" ht="14.25" customHeight="1">
      <c r="A141" s="23" t="s">
        <v>14</v>
      </c>
      <c r="B141" s="1" t="s">
        <v>133</v>
      </c>
      <c r="C141" s="1" t="s">
        <v>256</v>
      </c>
      <c r="D141" s="1" t="s">
        <v>257</v>
      </c>
      <c r="E141" s="2">
        <v>30</v>
      </c>
      <c r="F141" s="10" t="str">
        <f t="shared" si="97"/>
        <v>第17条の４第１項</v>
      </c>
      <c r="G141" s="11">
        <v>2</v>
      </c>
      <c r="H141" s="2">
        <v>31</v>
      </c>
      <c r="I141" s="10" t="str">
        <f t="shared" si="98"/>
        <v>(12)　イ</v>
      </c>
      <c r="J141" s="11">
        <v>0</v>
      </c>
      <c r="K141" s="2">
        <v>12</v>
      </c>
      <c r="L141" s="11">
        <v>0</v>
      </c>
      <c r="M141" s="13">
        <v>44273</v>
      </c>
      <c r="N141" s="10">
        <f t="shared" si="99"/>
        <v>1</v>
      </c>
      <c r="O141" s="11">
        <v>1</v>
      </c>
      <c r="P141" s="1" t="s">
        <v>644</v>
      </c>
      <c r="Q141" s="2">
        <v>1</v>
      </c>
      <c r="R141" s="11">
        <v>0</v>
      </c>
      <c r="S141" s="11">
        <v>0</v>
      </c>
      <c r="T141" s="11">
        <v>0</v>
      </c>
    </row>
    <row r="142" spans="1:79" ht="14.25" customHeight="1">
      <c r="A142" s="23" t="s">
        <v>14</v>
      </c>
      <c r="B142" s="1" t="s">
        <v>133</v>
      </c>
      <c r="C142" s="1" t="s">
        <v>256</v>
      </c>
      <c r="D142" s="1" t="s">
        <v>257</v>
      </c>
      <c r="E142" s="2">
        <v>30</v>
      </c>
      <c r="F142" s="10" t="str">
        <f t="shared" si="97"/>
        <v>第17条の４第１項</v>
      </c>
      <c r="G142" s="11">
        <v>2</v>
      </c>
      <c r="H142" s="2">
        <v>31</v>
      </c>
      <c r="I142" s="10" t="str">
        <f t="shared" si="98"/>
        <v>(12)　イ</v>
      </c>
      <c r="J142" s="11">
        <v>0</v>
      </c>
      <c r="K142" s="2">
        <v>22</v>
      </c>
      <c r="L142" s="11">
        <v>0</v>
      </c>
      <c r="M142" s="13">
        <v>44273</v>
      </c>
      <c r="N142" s="10">
        <f t="shared" si="99"/>
        <v>1</v>
      </c>
      <c r="O142" s="11">
        <v>1</v>
      </c>
      <c r="P142" s="1" t="s">
        <v>644</v>
      </c>
      <c r="Q142" s="2">
        <v>4</v>
      </c>
      <c r="R142" s="11">
        <v>0</v>
      </c>
      <c r="S142" s="11">
        <v>0</v>
      </c>
      <c r="T142" s="11">
        <v>0</v>
      </c>
    </row>
    <row r="143" spans="1:79" ht="14.25" customHeight="1">
      <c r="A143" s="23" t="s">
        <v>14</v>
      </c>
      <c r="B143" s="1" t="s">
        <v>133</v>
      </c>
      <c r="C143" s="1" t="s">
        <v>403</v>
      </c>
      <c r="D143" s="1" t="s">
        <v>404</v>
      </c>
      <c r="E143" s="2">
        <v>30</v>
      </c>
      <c r="F143" s="10" t="str">
        <f t="shared" si="97"/>
        <v>第17条の４第１項</v>
      </c>
      <c r="G143" s="11">
        <v>2</v>
      </c>
      <c r="H143" s="2">
        <v>31</v>
      </c>
      <c r="I143" s="10" t="str">
        <f t="shared" si="98"/>
        <v>(12)　イ</v>
      </c>
      <c r="J143" s="11">
        <v>0</v>
      </c>
      <c r="K143" s="2">
        <v>12</v>
      </c>
      <c r="L143" s="11">
        <v>0</v>
      </c>
      <c r="M143" s="13">
        <v>43623</v>
      </c>
      <c r="N143" s="10">
        <f t="shared" si="99"/>
        <v>2</v>
      </c>
      <c r="O143" s="11">
        <v>1</v>
      </c>
      <c r="P143" s="1" t="s">
        <v>435</v>
      </c>
      <c r="Q143" s="2">
        <v>1</v>
      </c>
      <c r="R143" s="11">
        <v>1</v>
      </c>
      <c r="S143" s="11">
        <v>0</v>
      </c>
      <c r="T143" s="11">
        <v>0</v>
      </c>
    </row>
    <row r="144" spans="1:79" ht="14.25" customHeight="1">
      <c r="A144" s="23" t="s">
        <v>14</v>
      </c>
      <c r="B144" s="1" t="s">
        <v>133</v>
      </c>
      <c r="C144" s="1" t="s">
        <v>403</v>
      </c>
      <c r="D144" s="1" t="s">
        <v>404</v>
      </c>
      <c r="E144" s="2">
        <v>30</v>
      </c>
      <c r="F144" s="10" t="str">
        <f t="shared" si="97"/>
        <v>第17条の４第１項</v>
      </c>
      <c r="G144" s="11">
        <v>2</v>
      </c>
      <c r="H144" s="2">
        <v>31</v>
      </c>
      <c r="I144" s="10" t="str">
        <f t="shared" si="98"/>
        <v>(12)　イ</v>
      </c>
      <c r="J144" s="11">
        <v>0</v>
      </c>
      <c r="K144" s="2">
        <v>22</v>
      </c>
      <c r="L144" s="11">
        <v>0</v>
      </c>
      <c r="M144" s="13">
        <v>43623</v>
      </c>
      <c r="N144" s="10">
        <f t="shared" si="99"/>
        <v>2</v>
      </c>
      <c r="O144" s="11">
        <v>1</v>
      </c>
      <c r="P144" s="1" t="s">
        <v>435</v>
      </c>
      <c r="Q144" s="2">
        <v>1</v>
      </c>
      <c r="R144" s="11">
        <v>1</v>
      </c>
      <c r="S144" s="11">
        <v>0</v>
      </c>
      <c r="T144" s="11">
        <v>0</v>
      </c>
    </row>
    <row r="145" spans="1:20" ht="14.25" customHeight="1">
      <c r="A145" s="23" t="s">
        <v>14</v>
      </c>
      <c r="B145" s="1" t="s">
        <v>133</v>
      </c>
      <c r="C145" s="1" t="s">
        <v>134</v>
      </c>
      <c r="D145" s="1" t="s">
        <v>135</v>
      </c>
      <c r="E145" s="2">
        <v>30</v>
      </c>
      <c r="F145" s="10" t="str">
        <f t="shared" si="97"/>
        <v>第17条の４第１項</v>
      </c>
      <c r="G145" s="11">
        <v>2</v>
      </c>
      <c r="H145" s="2">
        <v>31</v>
      </c>
      <c r="I145" s="10" t="str">
        <f t="shared" si="98"/>
        <v>(12)　イ</v>
      </c>
      <c r="J145" s="11">
        <v>0</v>
      </c>
      <c r="K145" s="2">
        <v>22</v>
      </c>
      <c r="L145" s="11">
        <v>0</v>
      </c>
      <c r="M145" s="13">
        <v>44124</v>
      </c>
      <c r="N145" s="10">
        <f t="shared" si="99"/>
        <v>1</v>
      </c>
      <c r="O145" s="11">
        <v>1</v>
      </c>
      <c r="P145" s="1" t="s">
        <v>532</v>
      </c>
      <c r="Q145" s="2">
        <v>4</v>
      </c>
      <c r="R145" s="11">
        <v>0</v>
      </c>
      <c r="S145" s="11">
        <v>0</v>
      </c>
      <c r="T145" s="11">
        <v>0</v>
      </c>
    </row>
    <row r="146" spans="1:20" ht="14.25" customHeight="1">
      <c r="A146" s="23" t="s">
        <v>14</v>
      </c>
      <c r="B146" s="1" t="s">
        <v>133</v>
      </c>
      <c r="C146" s="1" t="s">
        <v>134</v>
      </c>
      <c r="D146" s="1" t="s">
        <v>135</v>
      </c>
      <c r="E146" s="2">
        <v>30</v>
      </c>
      <c r="F146" s="10" t="str">
        <f t="shared" si="97"/>
        <v>第17条の４第１項</v>
      </c>
      <c r="G146" s="11">
        <v>2</v>
      </c>
      <c r="H146" s="2">
        <v>31</v>
      </c>
      <c r="I146" s="10" t="str">
        <f t="shared" si="98"/>
        <v>(12)　イ</v>
      </c>
      <c r="J146" s="11">
        <v>0</v>
      </c>
      <c r="K146" s="2">
        <v>12</v>
      </c>
      <c r="L146" s="11">
        <v>0</v>
      </c>
      <c r="M146" s="13">
        <v>43914</v>
      </c>
      <c r="N146" s="10">
        <f t="shared" si="99"/>
        <v>2</v>
      </c>
      <c r="O146" s="11">
        <v>1</v>
      </c>
      <c r="P146" s="1" t="s">
        <v>533</v>
      </c>
      <c r="Q146" s="2">
        <v>1</v>
      </c>
      <c r="R146" s="11">
        <v>0</v>
      </c>
      <c r="S146" s="11">
        <v>0</v>
      </c>
      <c r="T146" s="11">
        <v>0</v>
      </c>
    </row>
    <row r="147" spans="1:20" ht="14.25" customHeight="1">
      <c r="A147" s="23" t="s">
        <v>14</v>
      </c>
      <c r="B147" s="1" t="s">
        <v>133</v>
      </c>
      <c r="C147" s="1" t="s">
        <v>134</v>
      </c>
      <c r="D147" s="1" t="s">
        <v>135</v>
      </c>
      <c r="E147" s="2">
        <v>30</v>
      </c>
      <c r="F147" s="10" t="str">
        <f t="shared" si="97"/>
        <v>第17条の４第１項</v>
      </c>
      <c r="G147" s="11">
        <v>2</v>
      </c>
      <c r="H147" s="2">
        <v>31</v>
      </c>
      <c r="I147" s="10" t="str">
        <f t="shared" si="98"/>
        <v>(12)　イ</v>
      </c>
      <c r="J147" s="11">
        <v>0</v>
      </c>
      <c r="K147" s="2">
        <v>22</v>
      </c>
      <c r="L147" s="11">
        <v>0</v>
      </c>
      <c r="M147" s="13">
        <v>43914</v>
      </c>
      <c r="N147" s="10">
        <f t="shared" si="99"/>
        <v>2</v>
      </c>
      <c r="O147" s="11">
        <v>1</v>
      </c>
      <c r="P147" s="1" t="s">
        <v>533</v>
      </c>
      <c r="Q147" s="2">
        <v>4</v>
      </c>
      <c r="R147" s="11">
        <v>0</v>
      </c>
      <c r="S147" s="11">
        <v>0</v>
      </c>
      <c r="T147" s="11">
        <v>0</v>
      </c>
    </row>
    <row r="148" spans="1:20" ht="14.25" customHeight="1">
      <c r="A148" s="23" t="s">
        <v>14</v>
      </c>
      <c r="B148" s="1" t="s">
        <v>133</v>
      </c>
      <c r="C148" s="1" t="s">
        <v>134</v>
      </c>
      <c r="D148" s="1" t="s">
        <v>135</v>
      </c>
      <c r="E148" s="2">
        <v>30</v>
      </c>
      <c r="F148" s="10" t="str">
        <f t="shared" si="97"/>
        <v>第17条の４第１項</v>
      </c>
      <c r="G148" s="11">
        <v>2</v>
      </c>
      <c r="H148" s="2">
        <v>31</v>
      </c>
      <c r="I148" s="10" t="str">
        <f t="shared" si="98"/>
        <v>(12)　イ</v>
      </c>
      <c r="J148" s="11">
        <v>0</v>
      </c>
      <c r="K148" s="2">
        <v>22</v>
      </c>
      <c r="L148" s="11">
        <v>0</v>
      </c>
      <c r="M148" s="13">
        <v>43882</v>
      </c>
      <c r="N148" s="10">
        <f t="shared" si="99"/>
        <v>2</v>
      </c>
      <c r="O148" s="11">
        <v>1</v>
      </c>
      <c r="P148" s="1" t="s">
        <v>463</v>
      </c>
      <c r="Q148" s="2">
        <v>4</v>
      </c>
      <c r="R148" s="11">
        <v>0</v>
      </c>
      <c r="S148" s="11">
        <v>0</v>
      </c>
      <c r="T148" s="11">
        <v>0</v>
      </c>
    </row>
    <row r="149" spans="1:20" ht="14.25" customHeight="1">
      <c r="A149" s="23" t="s">
        <v>14</v>
      </c>
      <c r="B149" s="1" t="s">
        <v>133</v>
      </c>
      <c r="C149" s="1" t="s">
        <v>134</v>
      </c>
      <c r="D149" s="1" t="s">
        <v>135</v>
      </c>
      <c r="E149" s="2">
        <v>30</v>
      </c>
      <c r="F149" s="10" t="str">
        <f t="shared" si="97"/>
        <v>第17条の４第１項</v>
      </c>
      <c r="G149" s="11">
        <v>2</v>
      </c>
      <c r="H149" s="2">
        <v>17</v>
      </c>
      <c r="I149" s="10" t="str">
        <f t="shared" si="98"/>
        <v xml:space="preserve">(4) </v>
      </c>
      <c r="J149" s="11">
        <v>0</v>
      </c>
      <c r="K149" s="2">
        <v>12</v>
      </c>
      <c r="L149" s="11">
        <v>0</v>
      </c>
      <c r="M149" s="13">
        <v>43397</v>
      </c>
      <c r="N149" s="10">
        <f t="shared" si="99"/>
        <v>3</v>
      </c>
      <c r="O149" s="11">
        <v>1</v>
      </c>
      <c r="P149" s="1" t="s">
        <v>464</v>
      </c>
      <c r="Q149" s="2">
        <v>4</v>
      </c>
      <c r="R149" s="11">
        <v>1</v>
      </c>
      <c r="S149" s="11">
        <v>0</v>
      </c>
      <c r="T149" s="11">
        <v>0</v>
      </c>
    </row>
    <row r="150" spans="1:20" ht="14.25" customHeight="1">
      <c r="A150" s="23" t="s">
        <v>14</v>
      </c>
      <c r="B150" s="1" t="s">
        <v>133</v>
      </c>
      <c r="C150" s="1" t="s">
        <v>134</v>
      </c>
      <c r="D150" s="1" t="s">
        <v>135</v>
      </c>
      <c r="E150" s="2">
        <v>30</v>
      </c>
      <c r="F150" s="10" t="str">
        <f t="shared" si="97"/>
        <v>第17条の４第１項</v>
      </c>
      <c r="G150" s="11">
        <v>2</v>
      </c>
      <c r="H150" s="2">
        <v>17</v>
      </c>
      <c r="I150" s="10" t="str">
        <f t="shared" si="98"/>
        <v xml:space="preserve">(4) </v>
      </c>
      <c r="J150" s="11">
        <v>0</v>
      </c>
      <c r="K150" s="2">
        <v>22</v>
      </c>
      <c r="L150" s="11">
        <v>0</v>
      </c>
      <c r="M150" s="13">
        <v>43397</v>
      </c>
      <c r="N150" s="10">
        <f t="shared" si="99"/>
        <v>3</v>
      </c>
      <c r="O150" s="11">
        <v>1</v>
      </c>
      <c r="P150" s="1" t="s">
        <v>464</v>
      </c>
      <c r="Q150" s="2">
        <v>4</v>
      </c>
      <c r="R150" s="11">
        <v>1</v>
      </c>
      <c r="S150" s="11">
        <v>0</v>
      </c>
      <c r="T150" s="11">
        <v>0</v>
      </c>
    </row>
    <row r="151" spans="1:20" ht="14.25" customHeight="1">
      <c r="A151" s="23" t="s">
        <v>14</v>
      </c>
      <c r="B151" s="1" t="s">
        <v>133</v>
      </c>
      <c r="C151" s="1" t="s">
        <v>134</v>
      </c>
      <c r="D151" s="1" t="s">
        <v>135</v>
      </c>
      <c r="E151" s="2">
        <v>30</v>
      </c>
      <c r="F151" s="10" t="str">
        <f t="shared" si="97"/>
        <v>第17条の４第１項</v>
      </c>
      <c r="G151" s="11">
        <v>2</v>
      </c>
      <c r="H151" s="2">
        <v>31</v>
      </c>
      <c r="I151" s="10" t="str">
        <f t="shared" si="98"/>
        <v>(12)　イ</v>
      </c>
      <c r="J151" s="11">
        <v>0</v>
      </c>
      <c r="K151" s="2">
        <v>12</v>
      </c>
      <c r="L151" s="11">
        <v>0</v>
      </c>
      <c r="M151" s="13">
        <v>44069</v>
      </c>
      <c r="N151" s="10">
        <f t="shared" si="99"/>
        <v>1</v>
      </c>
      <c r="O151" s="11">
        <v>1</v>
      </c>
      <c r="P151" s="1" t="s">
        <v>534</v>
      </c>
      <c r="Q151" s="2">
        <v>1</v>
      </c>
      <c r="R151" s="11">
        <v>0</v>
      </c>
      <c r="S151" s="11">
        <v>0</v>
      </c>
      <c r="T151" s="11">
        <v>0</v>
      </c>
    </row>
    <row r="152" spans="1:20" ht="14.25" customHeight="1">
      <c r="A152" s="23" t="s">
        <v>14</v>
      </c>
      <c r="B152" s="1" t="s">
        <v>133</v>
      </c>
      <c r="C152" s="1" t="s">
        <v>134</v>
      </c>
      <c r="D152" s="1" t="s">
        <v>135</v>
      </c>
      <c r="E152" s="2">
        <v>30</v>
      </c>
      <c r="F152" s="10" t="str">
        <f t="shared" si="97"/>
        <v>第17条の４第１項</v>
      </c>
      <c r="G152" s="11">
        <v>2</v>
      </c>
      <c r="H152" s="2">
        <v>31</v>
      </c>
      <c r="I152" s="10" t="str">
        <f t="shared" si="98"/>
        <v>(12)　イ</v>
      </c>
      <c r="J152" s="11">
        <v>0</v>
      </c>
      <c r="K152" s="2">
        <v>12</v>
      </c>
      <c r="L152" s="11">
        <v>0</v>
      </c>
      <c r="M152" s="13">
        <v>44133</v>
      </c>
      <c r="N152" s="10">
        <f t="shared" si="99"/>
        <v>1</v>
      </c>
      <c r="O152" s="11">
        <v>1</v>
      </c>
      <c r="P152" s="1" t="s">
        <v>535</v>
      </c>
      <c r="Q152" s="2">
        <v>1</v>
      </c>
      <c r="R152" s="11">
        <v>0</v>
      </c>
      <c r="S152" s="11">
        <v>0</v>
      </c>
      <c r="T152" s="11">
        <v>0</v>
      </c>
    </row>
    <row r="153" spans="1:20" ht="14.25" customHeight="1">
      <c r="A153" s="23" t="s">
        <v>14</v>
      </c>
      <c r="B153" s="1" t="s">
        <v>133</v>
      </c>
      <c r="C153" s="1" t="s">
        <v>134</v>
      </c>
      <c r="D153" s="1" t="s">
        <v>135</v>
      </c>
      <c r="E153" s="2">
        <v>30</v>
      </c>
      <c r="F153" s="10" t="str">
        <f t="shared" si="97"/>
        <v>第17条の４第１項</v>
      </c>
      <c r="G153" s="11">
        <v>2</v>
      </c>
      <c r="H153" s="2">
        <v>31</v>
      </c>
      <c r="I153" s="10" t="str">
        <f t="shared" si="98"/>
        <v>(12)　イ</v>
      </c>
      <c r="J153" s="11">
        <v>0</v>
      </c>
      <c r="K153" s="2">
        <v>22</v>
      </c>
      <c r="L153" s="11">
        <v>0</v>
      </c>
      <c r="M153" s="13">
        <v>44133</v>
      </c>
      <c r="N153" s="10">
        <f t="shared" si="99"/>
        <v>1</v>
      </c>
      <c r="O153" s="11">
        <v>1</v>
      </c>
      <c r="P153" s="1" t="s">
        <v>535</v>
      </c>
      <c r="Q153" s="2">
        <v>1</v>
      </c>
      <c r="R153" s="11">
        <v>0</v>
      </c>
      <c r="S153" s="11">
        <v>0</v>
      </c>
      <c r="T153" s="11">
        <v>0</v>
      </c>
    </row>
    <row r="154" spans="1:20" ht="14.25" customHeight="1">
      <c r="A154" s="23" t="s">
        <v>14</v>
      </c>
      <c r="B154" s="1" t="s">
        <v>133</v>
      </c>
      <c r="C154" s="1" t="s">
        <v>134</v>
      </c>
      <c r="D154" s="1" t="s">
        <v>135</v>
      </c>
      <c r="E154" s="2">
        <v>30</v>
      </c>
      <c r="F154" s="10" t="str">
        <f t="shared" si="97"/>
        <v>第17条の４第１項</v>
      </c>
      <c r="G154" s="11">
        <v>2</v>
      </c>
      <c r="H154" s="2">
        <v>44</v>
      </c>
      <c r="I154" s="10" t="str">
        <f t="shared" si="98"/>
        <v>(17)</v>
      </c>
      <c r="J154" s="11">
        <v>0</v>
      </c>
      <c r="K154" s="2">
        <v>22</v>
      </c>
      <c r="L154" s="11">
        <v>0</v>
      </c>
      <c r="M154" s="13">
        <v>43930</v>
      </c>
      <c r="N154" s="10">
        <f t="shared" si="99"/>
        <v>1</v>
      </c>
      <c r="O154" s="11">
        <v>1</v>
      </c>
      <c r="P154" s="1" t="s">
        <v>536</v>
      </c>
      <c r="Q154" s="2">
        <v>4</v>
      </c>
      <c r="R154" s="11">
        <v>0</v>
      </c>
      <c r="S154" s="11">
        <v>0</v>
      </c>
      <c r="T154" s="11">
        <v>0</v>
      </c>
    </row>
    <row r="155" spans="1:20" ht="14.25" customHeight="1">
      <c r="A155" s="23" t="s">
        <v>14</v>
      </c>
      <c r="B155" s="1" t="s">
        <v>133</v>
      </c>
      <c r="C155" s="1" t="s">
        <v>134</v>
      </c>
      <c r="D155" s="1" t="s">
        <v>135</v>
      </c>
      <c r="E155" s="2">
        <v>30</v>
      </c>
      <c r="F155" s="10" t="str">
        <f t="shared" si="97"/>
        <v>第17条の４第１項</v>
      </c>
      <c r="G155" s="11">
        <v>2</v>
      </c>
      <c r="H155" s="2">
        <v>16</v>
      </c>
      <c r="I155" s="10" t="str">
        <f t="shared" si="98"/>
        <v>(3)　ロ</v>
      </c>
      <c r="J155" s="11">
        <v>0</v>
      </c>
      <c r="K155" s="2">
        <v>22</v>
      </c>
      <c r="L155" s="11">
        <v>0</v>
      </c>
      <c r="M155" s="13">
        <v>44643</v>
      </c>
      <c r="N155" s="10">
        <f t="shared" si="99"/>
        <v>0</v>
      </c>
      <c r="O155" s="11">
        <v>1</v>
      </c>
      <c r="P155" s="1" t="s">
        <v>646</v>
      </c>
      <c r="Q155" s="2">
        <v>2</v>
      </c>
      <c r="R155" s="11">
        <v>0</v>
      </c>
      <c r="S155" s="11">
        <v>0</v>
      </c>
      <c r="T155" s="11">
        <v>0</v>
      </c>
    </row>
    <row r="156" spans="1:20" ht="14.25" customHeight="1">
      <c r="A156" s="23" t="s">
        <v>14</v>
      </c>
      <c r="B156" s="1" t="s">
        <v>133</v>
      </c>
      <c r="C156" s="1" t="s">
        <v>134</v>
      </c>
      <c r="D156" s="1" t="s">
        <v>537</v>
      </c>
      <c r="E156" s="2">
        <v>30</v>
      </c>
      <c r="F156" s="10" t="str">
        <f t="shared" si="97"/>
        <v>第17条の４第１項</v>
      </c>
      <c r="G156" s="11">
        <v>2</v>
      </c>
      <c r="H156" s="2">
        <v>31</v>
      </c>
      <c r="I156" s="10" t="str">
        <f t="shared" si="98"/>
        <v>(12)　イ</v>
      </c>
      <c r="J156" s="11">
        <v>0</v>
      </c>
      <c r="K156" s="2">
        <v>12</v>
      </c>
      <c r="L156" s="11">
        <v>0</v>
      </c>
      <c r="M156" s="13">
        <v>44244</v>
      </c>
      <c r="N156" s="10">
        <f t="shared" si="99"/>
        <v>1</v>
      </c>
      <c r="O156" s="11">
        <v>1</v>
      </c>
      <c r="P156" s="1" t="s">
        <v>538</v>
      </c>
      <c r="Q156" s="2">
        <v>3</v>
      </c>
      <c r="R156" s="11">
        <v>0</v>
      </c>
      <c r="S156" s="11">
        <v>0</v>
      </c>
      <c r="T156" s="11">
        <v>0</v>
      </c>
    </row>
    <row r="157" spans="1:20" ht="14.25" customHeight="1">
      <c r="A157" s="23" t="s">
        <v>14</v>
      </c>
      <c r="B157" s="1" t="s">
        <v>133</v>
      </c>
      <c r="C157" s="1" t="s">
        <v>134</v>
      </c>
      <c r="D157" s="1" t="s">
        <v>537</v>
      </c>
      <c r="E157" s="2">
        <v>30</v>
      </c>
      <c r="F157" s="10" t="str">
        <f t="shared" si="97"/>
        <v>第17条の４第１項</v>
      </c>
      <c r="G157" s="11">
        <v>2</v>
      </c>
      <c r="H157" s="2">
        <v>31</v>
      </c>
      <c r="I157" s="10" t="str">
        <f t="shared" si="98"/>
        <v>(12)　イ</v>
      </c>
      <c r="J157" s="11">
        <v>0</v>
      </c>
      <c r="K157" s="2">
        <v>22</v>
      </c>
      <c r="L157" s="11">
        <v>0</v>
      </c>
      <c r="M157" s="13">
        <v>44244</v>
      </c>
      <c r="N157" s="10">
        <f t="shared" si="99"/>
        <v>1</v>
      </c>
      <c r="O157" s="11">
        <v>1</v>
      </c>
      <c r="P157" s="1" t="s">
        <v>538</v>
      </c>
      <c r="Q157" s="2">
        <v>3</v>
      </c>
      <c r="R157" s="11">
        <v>0</v>
      </c>
      <c r="S157" s="11">
        <v>0</v>
      </c>
      <c r="T157" s="11">
        <v>0</v>
      </c>
    </row>
    <row r="158" spans="1:20" ht="14.25" customHeight="1">
      <c r="A158" s="23" t="s">
        <v>14</v>
      </c>
      <c r="B158" s="1" t="s">
        <v>21</v>
      </c>
      <c r="C158" s="1" t="s">
        <v>22</v>
      </c>
      <c r="D158" s="1" t="s">
        <v>23</v>
      </c>
      <c r="E158" s="2">
        <v>18</v>
      </c>
      <c r="F158" s="10" t="str">
        <f t="shared" si="97"/>
        <v>第５条の３（第３条第１項第４号）</v>
      </c>
      <c r="G158" s="11">
        <v>3</v>
      </c>
      <c r="H158" s="2">
        <v>39</v>
      </c>
      <c r="I158" s="10" t="str">
        <f t="shared" si="98"/>
        <v>(16)　イ</v>
      </c>
      <c r="J158" s="11">
        <v>2</v>
      </c>
      <c r="K158" s="2">
        <v>0</v>
      </c>
      <c r="L158" s="11">
        <v>0</v>
      </c>
      <c r="M158" s="13">
        <v>44551</v>
      </c>
      <c r="N158" s="10">
        <f t="shared" si="99"/>
        <v>0</v>
      </c>
      <c r="O158" s="11">
        <v>1</v>
      </c>
      <c r="P158" s="1" t="s">
        <v>647</v>
      </c>
      <c r="Q158" s="2">
        <v>1</v>
      </c>
      <c r="R158" s="11">
        <v>0</v>
      </c>
      <c r="S158" s="11">
        <v>0</v>
      </c>
      <c r="T158" s="11">
        <v>0</v>
      </c>
    </row>
    <row r="159" spans="1:20" ht="14.25" customHeight="1">
      <c r="A159" s="23" t="s">
        <v>14</v>
      </c>
      <c r="B159" s="1" t="s">
        <v>21</v>
      </c>
      <c r="C159" s="1" t="s">
        <v>22</v>
      </c>
      <c r="D159" s="1" t="s">
        <v>23</v>
      </c>
      <c r="E159" s="2">
        <v>18</v>
      </c>
      <c r="F159" s="10" t="str">
        <f t="shared" si="97"/>
        <v>第５条の３（第３条第１項第４号）</v>
      </c>
      <c r="G159" s="11">
        <v>3</v>
      </c>
      <c r="H159" s="2">
        <v>13</v>
      </c>
      <c r="I159" s="10" t="str">
        <f t="shared" si="98"/>
        <v>(2)　イ</v>
      </c>
      <c r="J159" s="11">
        <v>2</v>
      </c>
      <c r="K159" s="2">
        <v>0</v>
      </c>
      <c r="L159" s="11">
        <v>0</v>
      </c>
      <c r="M159" s="13">
        <v>44552</v>
      </c>
      <c r="N159" s="10">
        <f t="shared" si="99"/>
        <v>0</v>
      </c>
      <c r="O159" s="11">
        <v>1</v>
      </c>
      <c r="P159" s="1" t="s">
        <v>647</v>
      </c>
      <c r="Q159" s="2">
        <v>1</v>
      </c>
      <c r="R159" s="11">
        <v>0</v>
      </c>
      <c r="S159" s="11">
        <v>0</v>
      </c>
      <c r="T159" s="11">
        <v>0</v>
      </c>
    </row>
    <row r="160" spans="1:20" ht="14.25" customHeight="1">
      <c r="A160" s="23" t="s">
        <v>14</v>
      </c>
      <c r="B160" s="1" t="s">
        <v>21</v>
      </c>
      <c r="C160" s="1" t="s">
        <v>22</v>
      </c>
      <c r="D160" s="1" t="s">
        <v>23</v>
      </c>
      <c r="E160" s="2">
        <v>18</v>
      </c>
      <c r="F160" s="10" t="str">
        <f t="shared" si="97"/>
        <v>第５条の３（第３条第１項第４号）</v>
      </c>
      <c r="G160" s="11">
        <v>3</v>
      </c>
      <c r="H160" s="2">
        <v>13</v>
      </c>
      <c r="I160" s="10" t="str">
        <f t="shared" si="98"/>
        <v>(2)　イ</v>
      </c>
      <c r="J160" s="11">
        <v>2</v>
      </c>
      <c r="K160" s="2">
        <v>0</v>
      </c>
      <c r="L160" s="11">
        <v>0</v>
      </c>
      <c r="M160" s="13">
        <v>44552</v>
      </c>
      <c r="N160" s="10">
        <f t="shared" si="99"/>
        <v>0</v>
      </c>
      <c r="O160" s="11">
        <v>1</v>
      </c>
      <c r="P160" s="1" t="s">
        <v>647</v>
      </c>
      <c r="Q160" s="2">
        <v>1</v>
      </c>
      <c r="R160" s="11">
        <v>0</v>
      </c>
      <c r="S160" s="11">
        <v>0</v>
      </c>
      <c r="T160" s="11">
        <v>0</v>
      </c>
    </row>
    <row r="161" spans="1:20" ht="14.25" customHeight="1">
      <c r="A161" s="23" t="s">
        <v>14</v>
      </c>
      <c r="B161" s="1" t="s">
        <v>21</v>
      </c>
      <c r="C161" s="1" t="s">
        <v>22</v>
      </c>
      <c r="D161" s="1" t="s">
        <v>23</v>
      </c>
      <c r="E161" s="2">
        <v>18</v>
      </c>
      <c r="F161" s="10" t="str">
        <f t="shared" si="97"/>
        <v>第５条の３（第３条第１項第４号）</v>
      </c>
      <c r="G161" s="11">
        <v>3</v>
      </c>
      <c r="H161" s="2">
        <v>16</v>
      </c>
      <c r="I161" s="10" t="str">
        <f t="shared" si="98"/>
        <v>(3)　ロ</v>
      </c>
      <c r="J161" s="11">
        <v>2</v>
      </c>
      <c r="K161" s="2">
        <v>0</v>
      </c>
      <c r="L161" s="11">
        <v>0</v>
      </c>
      <c r="M161" s="13">
        <v>44554</v>
      </c>
      <c r="N161" s="10">
        <f t="shared" si="99"/>
        <v>0</v>
      </c>
      <c r="O161" s="11">
        <v>1</v>
      </c>
      <c r="P161" s="1" t="s">
        <v>649</v>
      </c>
      <c r="Q161" s="2">
        <v>1</v>
      </c>
      <c r="R161" s="11">
        <v>0</v>
      </c>
      <c r="S161" s="11">
        <v>0</v>
      </c>
      <c r="T161" s="11">
        <v>0</v>
      </c>
    </row>
    <row r="162" spans="1:20" ht="14.25" customHeight="1">
      <c r="A162" s="23" t="s">
        <v>14</v>
      </c>
      <c r="B162" s="1" t="s">
        <v>21</v>
      </c>
      <c r="C162" s="1" t="s">
        <v>22</v>
      </c>
      <c r="D162" s="1" t="s">
        <v>23</v>
      </c>
      <c r="E162" s="2">
        <v>18</v>
      </c>
      <c r="F162" s="10" t="str">
        <f t="shared" si="97"/>
        <v>第５条の３（第３条第１項第４号）</v>
      </c>
      <c r="G162" s="11">
        <v>3</v>
      </c>
      <c r="H162" s="2">
        <v>39</v>
      </c>
      <c r="I162" s="10" t="str">
        <f t="shared" si="98"/>
        <v>(16)　イ</v>
      </c>
      <c r="J162" s="11">
        <v>2</v>
      </c>
      <c r="K162" s="2">
        <v>0</v>
      </c>
      <c r="L162" s="11">
        <v>0</v>
      </c>
      <c r="M162" s="13">
        <v>44554</v>
      </c>
      <c r="N162" s="10">
        <f t="shared" si="99"/>
        <v>0</v>
      </c>
      <c r="O162" s="11">
        <v>1</v>
      </c>
      <c r="P162" s="1" t="s">
        <v>650</v>
      </c>
      <c r="Q162" s="2">
        <v>1</v>
      </c>
      <c r="R162" s="11">
        <v>0</v>
      </c>
      <c r="S162" s="11">
        <v>0</v>
      </c>
      <c r="T162" s="11">
        <v>0</v>
      </c>
    </row>
    <row r="163" spans="1:20" ht="14.25" customHeight="1">
      <c r="A163" s="23" t="s">
        <v>14</v>
      </c>
      <c r="B163" s="1" t="s">
        <v>21</v>
      </c>
      <c r="C163" s="1" t="s">
        <v>651</v>
      </c>
      <c r="D163" s="1" t="s">
        <v>652</v>
      </c>
      <c r="E163" s="2">
        <v>30</v>
      </c>
      <c r="F163" s="10" t="str">
        <f t="shared" si="97"/>
        <v>第17条の４第１項</v>
      </c>
      <c r="G163" s="11">
        <v>1</v>
      </c>
      <c r="H163" s="2">
        <v>39</v>
      </c>
      <c r="I163" s="10" t="str">
        <f t="shared" si="98"/>
        <v>(16)　イ</v>
      </c>
      <c r="J163" s="11">
        <v>0</v>
      </c>
      <c r="K163" s="2">
        <v>22</v>
      </c>
      <c r="L163" s="11">
        <v>0</v>
      </c>
      <c r="M163" s="13">
        <v>44405</v>
      </c>
      <c r="N163" s="10">
        <f t="shared" si="99"/>
        <v>0</v>
      </c>
      <c r="O163" s="11">
        <v>1</v>
      </c>
      <c r="P163" s="1" t="s">
        <v>654</v>
      </c>
      <c r="Q163" s="2">
        <v>1</v>
      </c>
      <c r="R163" s="11">
        <v>0</v>
      </c>
      <c r="S163" s="11">
        <v>0</v>
      </c>
      <c r="T163" s="11">
        <v>0</v>
      </c>
    </row>
    <row r="164" spans="1:20" ht="14.25" customHeight="1">
      <c r="A164" s="23" t="s">
        <v>14</v>
      </c>
      <c r="B164" s="1" t="s">
        <v>21</v>
      </c>
      <c r="C164" s="1" t="s">
        <v>651</v>
      </c>
      <c r="D164" s="1" t="s">
        <v>652</v>
      </c>
      <c r="E164" s="2">
        <v>6</v>
      </c>
      <c r="F164" s="10" t="str">
        <f t="shared" si="97"/>
        <v>第５条（改修）</v>
      </c>
      <c r="G164" s="11">
        <v>1</v>
      </c>
      <c r="H164" s="2">
        <v>22</v>
      </c>
      <c r="I164" s="10" t="str">
        <f t="shared" si="98"/>
        <v>(6)　ロ(1)</v>
      </c>
      <c r="J164" s="11">
        <v>0</v>
      </c>
      <c r="K164" s="2">
        <v>0</v>
      </c>
      <c r="L164" s="11">
        <v>0</v>
      </c>
      <c r="M164" s="13">
        <v>44530</v>
      </c>
      <c r="N164" s="10">
        <f t="shared" si="99"/>
        <v>0</v>
      </c>
      <c r="O164" s="11">
        <v>1</v>
      </c>
      <c r="P164" s="1" t="s">
        <v>612</v>
      </c>
      <c r="Q164" s="2">
        <v>1</v>
      </c>
      <c r="R164" s="11">
        <v>0</v>
      </c>
      <c r="S164" s="11">
        <v>0</v>
      </c>
      <c r="T164" s="11">
        <v>0</v>
      </c>
    </row>
    <row r="165" spans="1:20" ht="14.25" customHeight="1">
      <c r="A165" s="23" t="s">
        <v>14</v>
      </c>
      <c r="B165" s="1" t="s">
        <v>21</v>
      </c>
      <c r="C165" s="1" t="s">
        <v>651</v>
      </c>
      <c r="D165" s="1" t="s">
        <v>652</v>
      </c>
      <c r="E165" s="2">
        <v>30</v>
      </c>
      <c r="F165" s="10" t="str">
        <f t="shared" si="97"/>
        <v>第17条の４第１項</v>
      </c>
      <c r="G165" s="11">
        <v>1</v>
      </c>
      <c r="H165" s="2">
        <v>17</v>
      </c>
      <c r="I165" s="10" t="str">
        <f t="shared" si="98"/>
        <v xml:space="preserve">(4) </v>
      </c>
      <c r="J165" s="11">
        <v>0</v>
      </c>
      <c r="K165" s="2">
        <v>22</v>
      </c>
      <c r="L165" s="11">
        <v>0</v>
      </c>
      <c r="M165" s="13">
        <v>44544</v>
      </c>
      <c r="N165" s="10">
        <f t="shared" si="99"/>
        <v>0</v>
      </c>
      <c r="O165" s="11">
        <v>1</v>
      </c>
      <c r="P165" s="1" t="s">
        <v>550</v>
      </c>
      <c r="Q165" s="2">
        <v>4</v>
      </c>
      <c r="R165" s="11">
        <v>0</v>
      </c>
      <c r="S165" s="11">
        <v>0</v>
      </c>
      <c r="T165" s="11">
        <v>0</v>
      </c>
    </row>
    <row r="166" spans="1:20" ht="14.25" customHeight="1">
      <c r="A166" s="23" t="s">
        <v>14</v>
      </c>
      <c r="B166" s="1" t="s">
        <v>21</v>
      </c>
      <c r="C166" s="1" t="s">
        <v>651</v>
      </c>
      <c r="D166" s="1" t="s">
        <v>652</v>
      </c>
      <c r="E166" s="2">
        <v>30</v>
      </c>
      <c r="F166" s="10" t="str">
        <f t="shared" si="97"/>
        <v>第17条の４第１項</v>
      </c>
      <c r="G166" s="11">
        <v>1</v>
      </c>
      <c r="H166" s="2">
        <v>17</v>
      </c>
      <c r="I166" s="10" t="str">
        <f t="shared" si="98"/>
        <v xml:space="preserve">(4) </v>
      </c>
      <c r="J166" s="11">
        <v>0</v>
      </c>
      <c r="K166" s="2">
        <v>12</v>
      </c>
      <c r="L166" s="11">
        <v>0</v>
      </c>
      <c r="M166" s="13">
        <v>44544</v>
      </c>
      <c r="N166" s="10">
        <f t="shared" si="99"/>
        <v>0</v>
      </c>
      <c r="O166" s="11">
        <v>1</v>
      </c>
      <c r="P166" s="1" t="s">
        <v>550</v>
      </c>
      <c r="Q166" s="2">
        <v>4</v>
      </c>
      <c r="R166" s="11">
        <v>0</v>
      </c>
      <c r="S166" s="11">
        <v>0</v>
      </c>
      <c r="T166" s="11">
        <v>0</v>
      </c>
    </row>
    <row r="167" spans="1:20" ht="14.25" customHeight="1">
      <c r="A167" s="23" t="s">
        <v>14</v>
      </c>
      <c r="B167" s="1" t="s">
        <v>21</v>
      </c>
      <c r="C167" s="1" t="s">
        <v>656</v>
      </c>
      <c r="D167" s="1" t="s">
        <v>657</v>
      </c>
      <c r="E167" s="2">
        <v>18</v>
      </c>
      <c r="F167" s="10" t="str">
        <f t="shared" si="97"/>
        <v>第５条の３（第３条第１項第４号）</v>
      </c>
      <c r="G167" s="11">
        <v>3</v>
      </c>
      <c r="H167" s="2">
        <v>39</v>
      </c>
      <c r="I167" s="10" t="str">
        <f t="shared" si="98"/>
        <v>(16)　イ</v>
      </c>
      <c r="J167" s="11">
        <v>2</v>
      </c>
      <c r="K167" s="2">
        <v>0</v>
      </c>
      <c r="L167" s="11">
        <v>0</v>
      </c>
      <c r="M167" s="13">
        <v>44525</v>
      </c>
      <c r="N167" s="10">
        <f t="shared" si="99"/>
        <v>0</v>
      </c>
      <c r="O167" s="11">
        <v>1</v>
      </c>
      <c r="P167" s="1" t="s">
        <v>658</v>
      </c>
      <c r="Q167" s="2">
        <v>1</v>
      </c>
      <c r="R167" s="11">
        <v>0</v>
      </c>
      <c r="S167" s="11">
        <v>0</v>
      </c>
      <c r="T167" s="11">
        <v>0</v>
      </c>
    </row>
    <row r="168" spans="1:20" ht="14.25" customHeight="1">
      <c r="A168" s="23" t="s">
        <v>14</v>
      </c>
      <c r="B168" s="1" t="s">
        <v>21</v>
      </c>
      <c r="C168" s="1" t="s">
        <v>659</v>
      </c>
      <c r="D168" s="1" t="s">
        <v>660</v>
      </c>
      <c r="E168" s="2">
        <v>30</v>
      </c>
      <c r="F168" s="10" t="str">
        <f t="shared" si="97"/>
        <v>第17条の４第１項</v>
      </c>
      <c r="G168" s="11">
        <v>1</v>
      </c>
      <c r="H168" s="2">
        <v>31</v>
      </c>
      <c r="I168" s="10" t="str">
        <f t="shared" si="98"/>
        <v>(12)　イ</v>
      </c>
      <c r="J168" s="11">
        <v>0</v>
      </c>
      <c r="K168" s="2">
        <v>12</v>
      </c>
      <c r="L168" s="11">
        <v>0</v>
      </c>
      <c r="M168" s="13">
        <v>44552</v>
      </c>
      <c r="N168" s="10">
        <f t="shared" si="99"/>
        <v>0</v>
      </c>
      <c r="O168" s="11">
        <v>1</v>
      </c>
      <c r="P168" s="1" t="s">
        <v>661</v>
      </c>
      <c r="Q168" s="2">
        <v>2</v>
      </c>
      <c r="R168" s="11">
        <v>0</v>
      </c>
      <c r="S168" s="11">
        <v>0</v>
      </c>
      <c r="T168" s="11">
        <v>0</v>
      </c>
    </row>
    <row r="169" spans="1:20" ht="14.25" customHeight="1">
      <c r="A169" s="23" t="s">
        <v>14</v>
      </c>
      <c r="B169" s="1" t="s">
        <v>21</v>
      </c>
      <c r="C169" s="1" t="s">
        <v>659</v>
      </c>
      <c r="D169" s="1" t="s">
        <v>660</v>
      </c>
      <c r="E169" s="2">
        <v>30</v>
      </c>
      <c r="F169" s="10" t="str">
        <f t="shared" si="97"/>
        <v>第17条の４第１項</v>
      </c>
      <c r="G169" s="11">
        <v>1</v>
      </c>
      <c r="H169" s="2">
        <v>31</v>
      </c>
      <c r="I169" s="10" t="str">
        <f t="shared" si="98"/>
        <v>(12)　イ</v>
      </c>
      <c r="J169" s="11">
        <v>0</v>
      </c>
      <c r="K169" s="2">
        <v>24</v>
      </c>
      <c r="L169" s="11">
        <v>0</v>
      </c>
      <c r="M169" s="13">
        <v>44552</v>
      </c>
      <c r="N169" s="10">
        <f t="shared" si="99"/>
        <v>0</v>
      </c>
      <c r="O169" s="11">
        <v>1</v>
      </c>
      <c r="P169" s="1" t="s">
        <v>661</v>
      </c>
      <c r="Q169" s="2">
        <v>2</v>
      </c>
      <c r="R169" s="11">
        <v>0</v>
      </c>
      <c r="S169" s="11">
        <v>0</v>
      </c>
      <c r="T169" s="11">
        <v>0</v>
      </c>
    </row>
    <row r="170" spans="1:20" ht="14.25" customHeight="1">
      <c r="A170" s="23" t="s">
        <v>14</v>
      </c>
      <c r="B170" s="1" t="s">
        <v>21</v>
      </c>
      <c r="C170" s="1" t="s">
        <v>659</v>
      </c>
      <c r="D170" s="1" t="s">
        <v>660</v>
      </c>
      <c r="E170" s="2">
        <v>30</v>
      </c>
      <c r="F170" s="10" t="str">
        <f t="shared" si="97"/>
        <v>第17条の４第１項</v>
      </c>
      <c r="G170" s="11">
        <v>1</v>
      </c>
      <c r="H170" s="2">
        <v>31</v>
      </c>
      <c r="I170" s="10" t="str">
        <f t="shared" si="98"/>
        <v>(12)　イ</v>
      </c>
      <c r="J170" s="11">
        <v>0</v>
      </c>
      <c r="K170" s="2">
        <v>27</v>
      </c>
      <c r="L170" s="11">
        <v>0</v>
      </c>
      <c r="M170" s="13">
        <v>44552</v>
      </c>
      <c r="N170" s="10">
        <f t="shared" si="99"/>
        <v>0</v>
      </c>
      <c r="O170" s="11">
        <v>1</v>
      </c>
      <c r="P170" s="1" t="s">
        <v>661</v>
      </c>
      <c r="Q170" s="2">
        <v>2</v>
      </c>
      <c r="R170" s="11">
        <v>0</v>
      </c>
      <c r="S170" s="11">
        <v>0</v>
      </c>
      <c r="T170" s="11">
        <v>0</v>
      </c>
    </row>
    <row r="171" spans="1:20" ht="14.25" customHeight="1">
      <c r="A171" s="23" t="s">
        <v>14</v>
      </c>
      <c r="B171" s="1" t="s">
        <v>21</v>
      </c>
      <c r="C171" s="1" t="s">
        <v>659</v>
      </c>
      <c r="D171" s="1" t="s">
        <v>660</v>
      </c>
      <c r="E171" s="2">
        <v>30</v>
      </c>
      <c r="F171" s="10" t="str">
        <f t="shared" si="97"/>
        <v>第17条の４第１項</v>
      </c>
      <c r="G171" s="11">
        <v>1</v>
      </c>
      <c r="H171" s="2">
        <v>35</v>
      </c>
      <c r="I171" s="10" t="str">
        <f t="shared" si="98"/>
        <v>(14)</v>
      </c>
      <c r="J171" s="11">
        <v>0</v>
      </c>
      <c r="K171" s="2">
        <v>11</v>
      </c>
      <c r="L171" s="11">
        <v>0</v>
      </c>
      <c r="M171" s="13">
        <v>44557</v>
      </c>
      <c r="N171" s="10">
        <f t="shared" si="99"/>
        <v>0</v>
      </c>
      <c r="O171" s="11">
        <v>1</v>
      </c>
      <c r="P171" s="1" t="s">
        <v>661</v>
      </c>
      <c r="Q171" s="2">
        <v>4</v>
      </c>
      <c r="R171" s="11">
        <v>0</v>
      </c>
      <c r="S171" s="11">
        <v>0</v>
      </c>
      <c r="T171" s="11">
        <v>0</v>
      </c>
    </row>
    <row r="172" spans="1:20" ht="14.25" customHeight="1">
      <c r="A172" s="23" t="s">
        <v>14</v>
      </c>
      <c r="B172" s="1" t="s">
        <v>21</v>
      </c>
      <c r="C172" s="1" t="s">
        <v>659</v>
      </c>
      <c r="D172" s="1" t="s">
        <v>660</v>
      </c>
      <c r="E172" s="2">
        <v>30</v>
      </c>
      <c r="F172" s="10" t="str">
        <f t="shared" si="97"/>
        <v>第17条の４第１項</v>
      </c>
      <c r="G172" s="11">
        <v>1</v>
      </c>
      <c r="H172" s="2">
        <v>35</v>
      </c>
      <c r="I172" s="10" t="str">
        <f t="shared" si="98"/>
        <v>(14)</v>
      </c>
      <c r="J172" s="11">
        <v>0</v>
      </c>
      <c r="K172" s="2">
        <v>12</v>
      </c>
      <c r="L172" s="11">
        <v>0</v>
      </c>
      <c r="M172" s="13">
        <v>44557</v>
      </c>
      <c r="N172" s="10">
        <f t="shared" si="99"/>
        <v>0</v>
      </c>
      <c r="O172" s="11">
        <v>1</v>
      </c>
      <c r="P172" s="1" t="s">
        <v>661</v>
      </c>
      <c r="Q172" s="2">
        <v>4</v>
      </c>
      <c r="R172" s="11">
        <v>0</v>
      </c>
      <c r="S172" s="11">
        <v>0</v>
      </c>
      <c r="T172" s="11">
        <v>0</v>
      </c>
    </row>
    <row r="173" spans="1:20" ht="14.25" customHeight="1">
      <c r="A173" s="23" t="s">
        <v>14</v>
      </c>
      <c r="B173" s="1" t="s">
        <v>21</v>
      </c>
      <c r="C173" s="1" t="s">
        <v>659</v>
      </c>
      <c r="D173" s="1" t="s">
        <v>660</v>
      </c>
      <c r="E173" s="2">
        <v>30</v>
      </c>
      <c r="F173" s="10" t="str">
        <f t="shared" si="97"/>
        <v>第17条の４第１項</v>
      </c>
      <c r="G173" s="11">
        <v>1</v>
      </c>
      <c r="H173" s="2">
        <v>35</v>
      </c>
      <c r="I173" s="10" t="str">
        <f t="shared" si="98"/>
        <v>(14)</v>
      </c>
      <c r="J173" s="11">
        <v>0</v>
      </c>
      <c r="K173" s="2">
        <v>22</v>
      </c>
      <c r="L173" s="11">
        <v>0</v>
      </c>
      <c r="M173" s="13">
        <v>44557</v>
      </c>
      <c r="N173" s="10">
        <f t="shared" si="99"/>
        <v>0</v>
      </c>
      <c r="O173" s="11">
        <v>1</v>
      </c>
      <c r="P173" s="1" t="s">
        <v>661</v>
      </c>
      <c r="Q173" s="2">
        <v>4</v>
      </c>
      <c r="R173" s="11">
        <v>0</v>
      </c>
      <c r="S173" s="11">
        <v>0</v>
      </c>
      <c r="T173" s="11">
        <v>0</v>
      </c>
    </row>
    <row r="174" spans="1:20" ht="14.25" customHeight="1">
      <c r="A174" s="23" t="s">
        <v>14</v>
      </c>
      <c r="B174" s="1" t="s">
        <v>21</v>
      </c>
      <c r="C174" s="1" t="s">
        <v>659</v>
      </c>
      <c r="D174" s="1" t="s">
        <v>660</v>
      </c>
      <c r="E174" s="2">
        <v>30</v>
      </c>
      <c r="F174" s="10" t="str">
        <f t="shared" si="97"/>
        <v>第17条の４第１項</v>
      </c>
      <c r="G174" s="11">
        <v>1</v>
      </c>
      <c r="H174" s="2">
        <v>35</v>
      </c>
      <c r="I174" s="10" t="str">
        <f t="shared" si="98"/>
        <v>(14)</v>
      </c>
      <c r="J174" s="11">
        <v>0</v>
      </c>
      <c r="K174" s="2">
        <v>24</v>
      </c>
      <c r="L174" s="11">
        <v>0</v>
      </c>
      <c r="M174" s="13">
        <v>44557</v>
      </c>
      <c r="N174" s="10">
        <f t="shared" si="99"/>
        <v>0</v>
      </c>
      <c r="O174" s="11">
        <v>1</v>
      </c>
      <c r="P174" s="1" t="s">
        <v>661</v>
      </c>
      <c r="Q174" s="2">
        <v>4</v>
      </c>
      <c r="R174" s="11">
        <v>0</v>
      </c>
      <c r="S174" s="11">
        <v>0</v>
      </c>
      <c r="T174" s="11">
        <v>0</v>
      </c>
    </row>
    <row r="175" spans="1:20" ht="14.25" customHeight="1">
      <c r="A175" s="23" t="s">
        <v>14</v>
      </c>
      <c r="B175" s="1" t="s">
        <v>21</v>
      </c>
      <c r="C175" s="1" t="s">
        <v>659</v>
      </c>
      <c r="D175" s="1" t="s">
        <v>660</v>
      </c>
      <c r="E175" s="2">
        <v>30</v>
      </c>
      <c r="F175" s="10" t="str">
        <f t="shared" si="97"/>
        <v>第17条の４第１項</v>
      </c>
      <c r="G175" s="11">
        <v>1</v>
      </c>
      <c r="H175" s="2">
        <v>35</v>
      </c>
      <c r="I175" s="10" t="str">
        <f t="shared" si="98"/>
        <v>(14)</v>
      </c>
      <c r="J175" s="11">
        <v>0</v>
      </c>
      <c r="K175" s="2">
        <v>27</v>
      </c>
      <c r="L175" s="11">
        <v>0</v>
      </c>
      <c r="M175" s="13">
        <v>44557</v>
      </c>
      <c r="N175" s="10">
        <f t="shared" si="99"/>
        <v>0</v>
      </c>
      <c r="O175" s="11">
        <v>1</v>
      </c>
      <c r="P175" s="1" t="s">
        <v>661</v>
      </c>
      <c r="Q175" s="2">
        <v>4</v>
      </c>
      <c r="R175" s="11">
        <v>0</v>
      </c>
      <c r="S175" s="11">
        <v>0</v>
      </c>
      <c r="T175" s="11">
        <v>0</v>
      </c>
    </row>
    <row r="176" spans="1:20" ht="14.25" customHeight="1">
      <c r="A176" s="23" t="s">
        <v>14</v>
      </c>
      <c r="B176" s="1" t="s">
        <v>21</v>
      </c>
      <c r="C176" s="1" t="s">
        <v>405</v>
      </c>
      <c r="D176" s="1" t="s">
        <v>406</v>
      </c>
      <c r="E176" s="2">
        <v>18</v>
      </c>
      <c r="F176" s="10" t="str">
        <f t="shared" si="97"/>
        <v>第５条の３（第３条第１項第４号）</v>
      </c>
      <c r="G176" s="11">
        <v>3</v>
      </c>
      <c r="H176" s="2">
        <v>39</v>
      </c>
      <c r="I176" s="10" t="str">
        <f t="shared" si="98"/>
        <v>(16)　イ</v>
      </c>
      <c r="J176" s="11">
        <v>0</v>
      </c>
      <c r="K176" s="2">
        <v>0</v>
      </c>
      <c r="L176" s="11">
        <v>0</v>
      </c>
      <c r="M176" s="13">
        <v>44553</v>
      </c>
      <c r="N176" s="10">
        <f t="shared" si="99"/>
        <v>0</v>
      </c>
      <c r="O176" s="11">
        <v>1</v>
      </c>
      <c r="P176" s="1" t="s">
        <v>632</v>
      </c>
      <c r="Q176" s="2">
        <v>1</v>
      </c>
      <c r="R176" s="11">
        <v>0</v>
      </c>
      <c r="S176" s="11">
        <v>0</v>
      </c>
      <c r="T176" s="11">
        <v>0</v>
      </c>
    </row>
    <row r="177" spans="1:20" ht="14.25" customHeight="1">
      <c r="A177" s="23" t="s">
        <v>14</v>
      </c>
      <c r="B177" s="1" t="s">
        <v>21</v>
      </c>
      <c r="C177" s="1" t="s">
        <v>405</v>
      </c>
      <c r="D177" s="1" t="s">
        <v>406</v>
      </c>
      <c r="E177" s="2">
        <v>18</v>
      </c>
      <c r="F177" s="10" t="str">
        <f t="shared" si="97"/>
        <v>第５条の３（第３条第１項第４号）</v>
      </c>
      <c r="G177" s="11">
        <v>3</v>
      </c>
      <c r="H177" s="2">
        <v>39</v>
      </c>
      <c r="I177" s="10" t="str">
        <f t="shared" si="98"/>
        <v>(16)　イ</v>
      </c>
      <c r="J177" s="11">
        <v>0</v>
      </c>
      <c r="K177" s="2">
        <v>0</v>
      </c>
      <c r="L177" s="11">
        <v>0</v>
      </c>
      <c r="M177" s="13">
        <v>44573</v>
      </c>
      <c r="N177" s="10">
        <f t="shared" si="99"/>
        <v>0</v>
      </c>
      <c r="O177" s="11">
        <v>1</v>
      </c>
      <c r="P177" s="1" t="s">
        <v>663</v>
      </c>
      <c r="Q177" s="2">
        <v>1</v>
      </c>
      <c r="R177" s="11">
        <v>0</v>
      </c>
      <c r="S177" s="11">
        <v>0</v>
      </c>
      <c r="T177" s="11">
        <v>0</v>
      </c>
    </row>
    <row r="178" spans="1:20" ht="14.25" customHeight="1">
      <c r="A178" s="23" t="s">
        <v>14</v>
      </c>
      <c r="B178" s="1" t="s">
        <v>21</v>
      </c>
      <c r="C178" s="1" t="s">
        <v>405</v>
      </c>
      <c r="D178" s="1" t="s">
        <v>406</v>
      </c>
      <c r="E178" s="2">
        <v>18</v>
      </c>
      <c r="F178" s="10" t="str">
        <f t="shared" si="97"/>
        <v>第５条の３（第３条第１項第４号）</v>
      </c>
      <c r="G178" s="11">
        <v>3</v>
      </c>
      <c r="H178" s="2">
        <v>41</v>
      </c>
      <c r="I178" s="10" t="str">
        <f t="shared" si="98"/>
        <v>(16)　ロ</v>
      </c>
      <c r="J178" s="11">
        <v>0</v>
      </c>
      <c r="K178" s="2">
        <v>0</v>
      </c>
      <c r="L178" s="11">
        <v>0</v>
      </c>
      <c r="M178" s="13">
        <v>44578</v>
      </c>
      <c r="N178" s="10">
        <f t="shared" si="99"/>
        <v>0</v>
      </c>
      <c r="O178" s="11">
        <v>1</v>
      </c>
      <c r="P178" s="1" t="s">
        <v>664</v>
      </c>
      <c r="Q178" s="2">
        <v>1</v>
      </c>
      <c r="R178" s="11">
        <v>0</v>
      </c>
      <c r="S178" s="11">
        <v>0</v>
      </c>
      <c r="T178" s="11">
        <v>0</v>
      </c>
    </row>
    <row r="179" spans="1:20" ht="14.25" customHeight="1">
      <c r="A179" s="23" t="s">
        <v>14</v>
      </c>
      <c r="B179" s="1" t="s">
        <v>21</v>
      </c>
      <c r="C179" s="1" t="s">
        <v>405</v>
      </c>
      <c r="D179" s="1" t="s">
        <v>406</v>
      </c>
      <c r="E179" s="2">
        <v>18</v>
      </c>
      <c r="F179" s="10" t="str">
        <f t="shared" si="97"/>
        <v>第５条の３（第３条第１項第４号）</v>
      </c>
      <c r="G179" s="11">
        <v>3</v>
      </c>
      <c r="H179" s="2">
        <v>39</v>
      </c>
      <c r="I179" s="10" t="str">
        <f t="shared" si="98"/>
        <v>(16)　イ</v>
      </c>
      <c r="J179" s="11">
        <v>0</v>
      </c>
      <c r="K179" s="2">
        <v>0</v>
      </c>
      <c r="L179" s="11">
        <v>0</v>
      </c>
      <c r="M179" s="13">
        <v>44587</v>
      </c>
      <c r="N179" s="10">
        <f t="shared" si="99"/>
        <v>0</v>
      </c>
      <c r="O179" s="11">
        <v>1</v>
      </c>
      <c r="P179" s="1" t="s">
        <v>665</v>
      </c>
      <c r="Q179" s="2">
        <v>1</v>
      </c>
      <c r="R179" s="11">
        <v>0</v>
      </c>
      <c r="S179" s="11">
        <v>0</v>
      </c>
      <c r="T179" s="11">
        <v>0</v>
      </c>
    </row>
    <row r="180" spans="1:20" ht="14.25" customHeight="1">
      <c r="A180" s="23" t="s">
        <v>14</v>
      </c>
      <c r="B180" s="1" t="s">
        <v>21</v>
      </c>
      <c r="C180" s="1" t="s">
        <v>405</v>
      </c>
      <c r="D180" s="1" t="s">
        <v>666</v>
      </c>
      <c r="E180" s="2">
        <v>18</v>
      </c>
      <c r="F180" s="10" t="str">
        <f t="shared" si="97"/>
        <v>第５条の３（第３条第１項第４号）</v>
      </c>
      <c r="G180" s="11">
        <v>3</v>
      </c>
      <c r="H180" s="2">
        <v>18</v>
      </c>
      <c r="I180" s="10" t="str">
        <f t="shared" si="98"/>
        <v>(5)　イ</v>
      </c>
      <c r="J180" s="11">
        <v>0</v>
      </c>
      <c r="K180" s="2">
        <v>0</v>
      </c>
      <c r="L180" s="11">
        <v>0</v>
      </c>
      <c r="M180" s="13">
        <v>44404</v>
      </c>
      <c r="N180" s="10">
        <f t="shared" si="99"/>
        <v>0</v>
      </c>
      <c r="O180" s="11">
        <v>1</v>
      </c>
      <c r="P180" s="1" t="s">
        <v>667</v>
      </c>
      <c r="Q180" s="2">
        <v>1</v>
      </c>
      <c r="R180" s="11">
        <v>0</v>
      </c>
      <c r="S180" s="11">
        <v>0</v>
      </c>
      <c r="T180" s="11">
        <v>0</v>
      </c>
    </row>
    <row r="181" spans="1:20" ht="14.25" customHeight="1">
      <c r="A181" s="23" t="s">
        <v>14</v>
      </c>
      <c r="B181" s="1" t="s">
        <v>21</v>
      </c>
      <c r="C181" s="1" t="s">
        <v>405</v>
      </c>
      <c r="D181" s="1" t="s">
        <v>666</v>
      </c>
      <c r="E181" s="2">
        <v>18</v>
      </c>
      <c r="F181" s="10" t="str">
        <f t="shared" si="97"/>
        <v>第５条の３（第３条第１項第４号）</v>
      </c>
      <c r="G181" s="11">
        <v>3</v>
      </c>
      <c r="H181" s="2">
        <v>14</v>
      </c>
      <c r="I181" s="10" t="str">
        <f t="shared" si="98"/>
        <v>(2)　ロ</v>
      </c>
      <c r="J181" s="11">
        <v>0</v>
      </c>
      <c r="K181" s="2">
        <v>0</v>
      </c>
      <c r="L181" s="11">
        <v>0</v>
      </c>
      <c r="M181" s="13">
        <v>44411</v>
      </c>
      <c r="N181" s="10">
        <f t="shared" si="99"/>
        <v>0</v>
      </c>
      <c r="O181" s="11">
        <v>1</v>
      </c>
      <c r="P181" s="1" t="s">
        <v>668</v>
      </c>
      <c r="Q181" s="2">
        <v>1</v>
      </c>
      <c r="R181" s="11">
        <v>0</v>
      </c>
      <c r="S181" s="11">
        <v>0</v>
      </c>
      <c r="T181" s="11">
        <v>0</v>
      </c>
    </row>
    <row r="182" spans="1:20" ht="14.25" customHeight="1">
      <c r="A182" s="23" t="s">
        <v>14</v>
      </c>
      <c r="B182" s="1" t="s">
        <v>21</v>
      </c>
      <c r="C182" s="1" t="s">
        <v>540</v>
      </c>
      <c r="D182" s="1" t="s">
        <v>541</v>
      </c>
      <c r="E182" s="2">
        <v>30</v>
      </c>
      <c r="F182" s="10" t="str">
        <f t="shared" si="97"/>
        <v>第17条の４第１項</v>
      </c>
      <c r="G182" s="11">
        <v>1</v>
      </c>
      <c r="H182" s="2">
        <v>39</v>
      </c>
      <c r="I182" s="10" t="str">
        <f t="shared" si="98"/>
        <v>(16)　イ</v>
      </c>
      <c r="J182" s="11">
        <v>0</v>
      </c>
      <c r="K182" s="2">
        <v>22</v>
      </c>
      <c r="L182" s="11">
        <v>0</v>
      </c>
      <c r="M182" s="13">
        <v>43453</v>
      </c>
      <c r="N182" s="10">
        <f t="shared" si="99"/>
        <v>3</v>
      </c>
      <c r="O182" s="11">
        <v>1</v>
      </c>
      <c r="P182" s="1" t="s">
        <v>452</v>
      </c>
      <c r="Q182" s="2">
        <v>4</v>
      </c>
      <c r="R182" s="11">
        <v>0</v>
      </c>
      <c r="S182" s="11">
        <v>0</v>
      </c>
      <c r="T182" s="11">
        <v>0</v>
      </c>
    </row>
    <row r="183" spans="1:20" ht="14.25" customHeight="1">
      <c r="A183" s="23" t="s">
        <v>14</v>
      </c>
      <c r="B183" s="1" t="s">
        <v>21</v>
      </c>
      <c r="C183" s="1" t="s">
        <v>669</v>
      </c>
      <c r="D183" s="1" t="s">
        <v>670</v>
      </c>
      <c r="E183" s="2">
        <v>15</v>
      </c>
      <c r="F183" s="10" t="str">
        <f t="shared" si="97"/>
        <v>第５条の３（第３条第１項第１号）</v>
      </c>
      <c r="G183" s="11">
        <v>3</v>
      </c>
      <c r="H183" s="2">
        <v>16</v>
      </c>
      <c r="I183" s="10" t="str">
        <f t="shared" si="98"/>
        <v>(3)　ロ</v>
      </c>
      <c r="J183" s="11">
        <v>2</v>
      </c>
      <c r="K183" s="2">
        <v>0</v>
      </c>
      <c r="L183" s="11">
        <v>0</v>
      </c>
      <c r="M183" s="13">
        <v>44553</v>
      </c>
      <c r="N183" s="10">
        <f t="shared" si="99"/>
        <v>0</v>
      </c>
      <c r="O183" s="11">
        <v>1</v>
      </c>
      <c r="P183" s="1" t="s">
        <v>662</v>
      </c>
      <c r="Q183" s="2">
        <v>1</v>
      </c>
      <c r="R183" s="11">
        <v>0</v>
      </c>
      <c r="S183" s="11">
        <v>0</v>
      </c>
      <c r="T183" s="11">
        <v>0</v>
      </c>
    </row>
    <row r="184" spans="1:20" ht="14.25" customHeight="1">
      <c r="A184" s="23" t="s">
        <v>14</v>
      </c>
      <c r="B184" s="1" t="s">
        <v>21</v>
      </c>
      <c r="C184" s="1" t="s">
        <v>258</v>
      </c>
      <c r="D184" s="1" t="s">
        <v>542</v>
      </c>
      <c r="E184" s="2">
        <v>30</v>
      </c>
      <c r="F184" s="10" t="str">
        <f t="shared" si="97"/>
        <v>第17条の４第１項</v>
      </c>
      <c r="G184" s="11">
        <v>2</v>
      </c>
      <c r="H184" s="2">
        <v>39</v>
      </c>
      <c r="I184" s="10" t="str">
        <f t="shared" si="98"/>
        <v>(16)　イ</v>
      </c>
      <c r="J184" s="11">
        <v>0</v>
      </c>
      <c r="K184" s="2">
        <v>22</v>
      </c>
      <c r="L184" s="11">
        <v>0</v>
      </c>
      <c r="M184" s="13">
        <v>44097</v>
      </c>
      <c r="N184" s="10">
        <f t="shared" si="99"/>
        <v>1</v>
      </c>
      <c r="O184" s="11">
        <v>1</v>
      </c>
      <c r="P184" s="1" t="s">
        <v>498</v>
      </c>
      <c r="Q184" s="2">
        <v>4</v>
      </c>
      <c r="R184" s="11">
        <v>1</v>
      </c>
      <c r="S184" s="11">
        <v>0</v>
      </c>
      <c r="T184" s="11">
        <v>0</v>
      </c>
    </row>
    <row r="185" spans="1:20" ht="14.25" customHeight="1">
      <c r="A185" s="23" t="s">
        <v>14</v>
      </c>
      <c r="B185" s="1" t="s">
        <v>21</v>
      </c>
      <c r="C185" s="1" t="s">
        <v>258</v>
      </c>
      <c r="D185" s="1" t="s">
        <v>543</v>
      </c>
      <c r="E185" s="2">
        <v>30</v>
      </c>
      <c r="F185" s="10" t="str">
        <f t="shared" si="97"/>
        <v>第17条の４第１項</v>
      </c>
      <c r="G185" s="11">
        <v>2</v>
      </c>
      <c r="H185" s="2">
        <v>31</v>
      </c>
      <c r="I185" s="10" t="str">
        <f t="shared" si="98"/>
        <v>(12)　イ</v>
      </c>
      <c r="J185" s="11" t="s">
        <v>14</v>
      </c>
      <c r="K185" s="2">
        <v>12</v>
      </c>
      <c r="L185" s="11" t="s">
        <v>14</v>
      </c>
      <c r="M185" s="13">
        <v>44085</v>
      </c>
      <c r="N185" s="10">
        <f t="shared" si="99"/>
        <v>1</v>
      </c>
      <c r="O185" s="11">
        <v>1</v>
      </c>
      <c r="P185" s="1" t="s">
        <v>544</v>
      </c>
      <c r="Q185" s="2">
        <v>3</v>
      </c>
      <c r="R185" s="11" t="s">
        <v>14</v>
      </c>
      <c r="S185" s="11" t="s">
        <v>14</v>
      </c>
      <c r="T185" s="11">
        <v>1</v>
      </c>
    </row>
    <row r="186" spans="1:20" ht="14.25" customHeight="1">
      <c r="A186" s="23" t="s">
        <v>14</v>
      </c>
      <c r="B186" s="1" t="s">
        <v>21</v>
      </c>
      <c r="C186" s="1" t="s">
        <v>258</v>
      </c>
      <c r="D186" s="1" t="s">
        <v>543</v>
      </c>
      <c r="E186" s="2">
        <v>30</v>
      </c>
      <c r="F186" s="10" t="str">
        <f t="shared" si="97"/>
        <v>第17条の４第１項</v>
      </c>
      <c r="G186" s="11">
        <v>2</v>
      </c>
      <c r="H186" s="2">
        <v>31</v>
      </c>
      <c r="I186" s="10" t="str">
        <f t="shared" si="98"/>
        <v>(12)　イ</v>
      </c>
      <c r="J186" s="11" t="s">
        <v>14</v>
      </c>
      <c r="K186" s="2">
        <v>22</v>
      </c>
      <c r="L186" s="11" t="s">
        <v>14</v>
      </c>
      <c r="M186" s="13">
        <v>44085</v>
      </c>
      <c r="N186" s="10">
        <f t="shared" si="99"/>
        <v>1</v>
      </c>
      <c r="O186" s="11">
        <v>1</v>
      </c>
      <c r="P186" s="1" t="s">
        <v>544</v>
      </c>
      <c r="Q186" s="2">
        <v>1</v>
      </c>
      <c r="R186" s="11" t="s">
        <v>14</v>
      </c>
      <c r="S186" s="11" t="s">
        <v>14</v>
      </c>
      <c r="T186" s="11">
        <v>1</v>
      </c>
    </row>
    <row r="187" spans="1:20" ht="14.25" customHeight="1">
      <c r="A187" s="23" t="s">
        <v>14</v>
      </c>
      <c r="B187" s="1" t="s">
        <v>21</v>
      </c>
      <c r="C187" s="1" t="s">
        <v>258</v>
      </c>
      <c r="D187" s="1" t="s">
        <v>407</v>
      </c>
      <c r="E187" s="2">
        <v>30</v>
      </c>
      <c r="F187" s="10" t="str">
        <f t="shared" si="97"/>
        <v>第17条の４第１項</v>
      </c>
      <c r="G187" s="11">
        <v>2</v>
      </c>
      <c r="H187" s="2">
        <v>31</v>
      </c>
      <c r="I187" s="10" t="str">
        <f t="shared" si="98"/>
        <v>(12)　イ</v>
      </c>
      <c r="J187" s="11">
        <v>0</v>
      </c>
      <c r="K187" s="2">
        <v>12</v>
      </c>
      <c r="L187" s="11">
        <v>0</v>
      </c>
      <c r="M187" s="13">
        <v>43811</v>
      </c>
      <c r="N187" s="10">
        <f t="shared" si="99"/>
        <v>2</v>
      </c>
      <c r="O187" s="11">
        <v>1</v>
      </c>
      <c r="P187" s="1" t="s">
        <v>424</v>
      </c>
      <c r="Q187" s="2">
        <v>1</v>
      </c>
      <c r="R187" s="11">
        <v>0</v>
      </c>
      <c r="S187" s="11">
        <v>0</v>
      </c>
      <c r="T187" s="11">
        <v>0</v>
      </c>
    </row>
    <row r="188" spans="1:20" ht="14.25" customHeight="1">
      <c r="A188" s="23" t="s">
        <v>14</v>
      </c>
      <c r="B188" s="1" t="s">
        <v>21</v>
      </c>
      <c r="C188" s="1" t="s">
        <v>258</v>
      </c>
      <c r="D188" s="1" t="s">
        <v>407</v>
      </c>
      <c r="E188" s="2">
        <v>30</v>
      </c>
      <c r="F188" s="10" t="str">
        <f t="shared" si="97"/>
        <v>第17条の４第１項</v>
      </c>
      <c r="G188" s="11">
        <v>2</v>
      </c>
      <c r="H188" s="2">
        <v>31</v>
      </c>
      <c r="I188" s="10" t="str">
        <f t="shared" si="98"/>
        <v>(12)　イ</v>
      </c>
      <c r="J188" s="11">
        <v>0</v>
      </c>
      <c r="K188" s="2">
        <v>22</v>
      </c>
      <c r="L188" s="11">
        <v>0</v>
      </c>
      <c r="M188" s="13">
        <v>43811</v>
      </c>
      <c r="N188" s="10">
        <f t="shared" si="99"/>
        <v>2</v>
      </c>
      <c r="O188" s="11">
        <v>1</v>
      </c>
      <c r="P188" s="1" t="s">
        <v>424</v>
      </c>
      <c r="Q188" s="2">
        <v>1</v>
      </c>
      <c r="R188" s="11">
        <v>0</v>
      </c>
      <c r="S188" s="11">
        <v>0</v>
      </c>
      <c r="T188" s="11">
        <v>0</v>
      </c>
    </row>
    <row r="189" spans="1:20" ht="14.25" customHeight="1">
      <c r="A189" s="23" t="s">
        <v>14</v>
      </c>
      <c r="B189" s="1" t="s">
        <v>21</v>
      </c>
      <c r="C189" s="1" t="s">
        <v>258</v>
      </c>
      <c r="D189" s="1" t="s">
        <v>407</v>
      </c>
      <c r="E189" s="2">
        <v>30</v>
      </c>
      <c r="F189" s="10" t="str">
        <f t="shared" si="97"/>
        <v>第17条の４第１項</v>
      </c>
      <c r="G189" s="11">
        <v>2</v>
      </c>
      <c r="H189" s="2">
        <v>35</v>
      </c>
      <c r="I189" s="10" t="str">
        <f t="shared" si="98"/>
        <v>(14)</v>
      </c>
      <c r="J189" s="11">
        <v>0</v>
      </c>
      <c r="K189" s="2">
        <v>12</v>
      </c>
      <c r="L189" s="11">
        <v>0</v>
      </c>
      <c r="M189" s="13">
        <v>43811</v>
      </c>
      <c r="N189" s="10">
        <f t="shared" si="99"/>
        <v>2</v>
      </c>
      <c r="O189" s="11">
        <v>1</v>
      </c>
      <c r="P189" s="1" t="s">
        <v>424</v>
      </c>
      <c r="Q189" s="2">
        <v>1</v>
      </c>
      <c r="R189" s="11">
        <v>0</v>
      </c>
      <c r="S189" s="11">
        <v>0</v>
      </c>
      <c r="T189" s="11">
        <v>0</v>
      </c>
    </row>
    <row r="190" spans="1:20" ht="14.25" customHeight="1">
      <c r="A190" s="23" t="s">
        <v>14</v>
      </c>
      <c r="B190" s="1" t="s">
        <v>21</v>
      </c>
      <c r="C190" s="1" t="s">
        <v>258</v>
      </c>
      <c r="D190" s="1" t="s">
        <v>407</v>
      </c>
      <c r="E190" s="2">
        <v>30</v>
      </c>
      <c r="F190" s="10" t="str">
        <f t="shared" si="97"/>
        <v>第17条の４第１項</v>
      </c>
      <c r="G190" s="11">
        <v>2</v>
      </c>
      <c r="H190" s="2">
        <v>35</v>
      </c>
      <c r="I190" s="10" t="str">
        <f t="shared" si="98"/>
        <v>(14)</v>
      </c>
      <c r="J190" s="11">
        <v>0</v>
      </c>
      <c r="K190" s="2">
        <v>22</v>
      </c>
      <c r="L190" s="11">
        <v>0</v>
      </c>
      <c r="M190" s="13">
        <v>43811</v>
      </c>
      <c r="N190" s="10">
        <f t="shared" si="99"/>
        <v>2</v>
      </c>
      <c r="O190" s="11">
        <v>1</v>
      </c>
      <c r="P190" s="1" t="s">
        <v>424</v>
      </c>
      <c r="Q190" s="2">
        <v>1</v>
      </c>
      <c r="R190" s="11">
        <v>0</v>
      </c>
      <c r="S190" s="11">
        <v>0</v>
      </c>
      <c r="T190" s="11">
        <v>0</v>
      </c>
    </row>
    <row r="191" spans="1:20" ht="14.25" customHeight="1">
      <c r="A191" s="23" t="s">
        <v>14</v>
      </c>
      <c r="B191" s="1" t="s">
        <v>24</v>
      </c>
      <c r="C191" s="1" t="s">
        <v>25</v>
      </c>
      <c r="D191" s="1" t="s">
        <v>26</v>
      </c>
      <c r="E191" s="2">
        <v>30</v>
      </c>
      <c r="F191" s="10" t="str">
        <f t="shared" si="97"/>
        <v>第17条の４第１項</v>
      </c>
      <c r="G191" s="11">
        <v>1</v>
      </c>
      <c r="H191" s="2">
        <v>22</v>
      </c>
      <c r="I191" s="10" t="str">
        <f t="shared" si="98"/>
        <v>(6)　ロ(1)</v>
      </c>
      <c r="J191" s="11">
        <v>0</v>
      </c>
      <c r="K191" s="2">
        <v>22</v>
      </c>
      <c r="L191" s="11">
        <v>0</v>
      </c>
      <c r="M191" s="13">
        <v>42851</v>
      </c>
      <c r="N191" s="10">
        <f t="shared" si="99"/>
        <v>4</v>
      </c>
      <c r="O191" s="11">
        <v>1</v>
      </c>
      <c r="P191" s="1" t="s">
        <v>465</v>
      </c>
      <c r="Q191" s="2">
        <v>4</v>
      </c>
      <c r="R191" s="11">
        <v>0</v>
      </c>
      <c r="S191" s="11">
        <v>0</v>
      </c>
      <c r="T191" s="11">
        <v>0</v>
      </c>
    </row>
    <row r="192" spans="1:20" ht="14.25" customHeight="1">
      <c r="A192" s="23" t="s">
        <v>14</v>
      </c>
      <c r="B192" s="1" t="s">
        <v>24</v>
      </c>
      <c r="C192" s="1" t="s">
        <v>25</v>
      </c>
      <c r="D192" s="1" t="s">
        <v>26</v>
      </c>
      <c r="E192" s="2">
        <v>30</v>
      </c>
      <c r="F192" s="10" t="str">
        <f t="shared" si="97"/>
        <v>第17条の４第１項</v>
      </c>
      <c r="G192" s="11">
        <v>1</v>
      </c>
      <c r="H192" s="2">
        <v>22</v>
      </c>
      <c r="I192" s="10" t="str">
        <f t="shared" si="98"/>
        <v>(6)　ロ(1)</v>
      </c>
      <c r="J192" s="11">
        <v>0</v>
      </c>
      <c r="K192" s="2">
        <v>24</v>
      </c>
      <c r="L192" s="11">
        <v>0</v>
      </c>
      <c r="M192" s="13">
        <v>42851</v>
      </c>
      <c r="N192" s="10">
        <f t="shared" si="99"/>
        <v>4</v>
      </c>
      <c r="O192" s="11">
        <v>1</v>
      </c>
      <c r="P192" s="1" t="s">
        <v>436</v>
      </c>
      <c r="Q192" s="2">
        <v>4</v>
      </c>
      <c r="R192" s="11">
        <v>0</v>
      </c>
      <c r="S192" s="11">
        <v>0</v>
      </c>
      <c r="T192" s="11">
        <v>0</v>
      </c>
    </row>
    <row r="193" spans="1:20" ht="14.25" customHeight="1">
      <c r="A193" s="23" t="s">
        <v>14</v>
      </c>
      <c r="B193" s="1" t="s">
        <v>24</v>
      </c>
      <c r="C193" s="1" t="s">
        <v>25</v>
      </c>
      <c r="D193" s="1" t="s">
        <v>26</v>
      </c>
      <c r="E193" s="2">
        <v>30</v>
      </c>
      <c r="F193" s="10" t="str">
        <f t="shared" si="97"/>
        <v>第17条の４第１項</v>
      </c>
      <c r="G193" s="11">
        <v>1</v>
      </c>
      <c r="H193" s="2">
        <v>22</v>
      </c>
      <c r="I193" s="10" t="str">
        <f t="shared" si="98"/>
        <v>(6)　ロ(1)</v>
      </c>
      <c r="J193" s="11">
        <v>0</v>
      </c>
      <c r="K193" s="2">
        <v>13</v>
      </c>
      <c r="L193" s="11">
        <v>0</v>
      </c>
      <c r="M193" s="13">
        <v>42851</v>
      </c>
      <c r="N193" s="10">
        <f t="shared" si="99"/>
        <v>4</v>
      </c>
      <c r="O193" s="11">
        <v>1</v>
      </c>
      <c r="P193" s="1" t="s">
        <v>465</v>
      </c>
      <c r="Q193" s="2">
        <v>4</v>
      </c>
      <c r="R193" s="11">
        <v>0</v>
      </c>
      <c r="S193" s="11">
        <v>0</v>
      </c>
      <c r="T193" s="11">
        <v>0</v>
      </c>
    </row>
    <row r="194" spans="1:20" ht="14.25" customHeight="1">
      <c r="A194" s="23" t="s">
        <v>14</v>
      </c>
      <c r="B194" s="1" t="s">
        <v>24</v>
      </c>
      <c r="C194" s="1" t="s">
        <v>25</v>
      </c>
      <c r="D194" s="1" t="s">
        <v>26</v>
      </c>
      <c r="E194" s="2">
        <v>30</v>
      </c>
      <c r="F194" s="10" t="str">
        <f t="shared" si="97"/>
        <v>第17条の４第１項</v>
      </c>
      <c r="G194" s="11">
        <v>2</v>
      </c>
      <c r="H194" s="2">
        <v>35</v>
      </c>
      <c r="I194" s="10" t="str">
        <f t="shared" si="98"/>
        <v>(14)</v>
      </c>
      <c r="J194" s="11">
        <v>0</v>
      </c>
      <c r="K194" s="2">
        <v>12</v>
      </c>
      <c r="L194" s="11">
        <v>0</v>
      </c>
      <c r="M194" s="13">
        <v>42956</v>
      </c>
      <c r="N194" s="10">
        <f t="shared" si="99"/>
        <v>4</v>
      </c>
      <c r="O194" s="11">
        <v>1</v>
      </c>
      <c r="P194" s="1" t="s">
        <v>466</v>
      </c>
      <c r="Q194" s="2">
        <v>2</v>
      </c>
      <c r="R194" s="11">
        <v>0</v>
      </c>
      <c r="S194" s="11">
        <v>0</v>
      </c>
      <c r="T194" s="11">
        <v>0</v>
      </c>
    </row>
    <row r="195" spans="1:20" ht="14.25" customHeight="1">
      <c r="A195" s="23" t="s">
        <v>14</v>
      </c>
      <c r="B195" s="1" t="s">
        <v>24</v>
      </c>
      <c r="C195" s="1" t="s">
        <v>25</v>
      </c>
      <c r="D195" s="1" t="s">
        <v>26</v>
      </c>
      <c r="E195" s="2">
        <v>30</v>
      </c>
      <c r="F195" s="10" t="str">
        <f t="shared" si="97"/>
        <v>第17条の４第１項</v>
      </c>
      <c r="G195" s="11">
        <v>2</v>
      </c>
      <c r="H195" s="2">
        <v>35</v>
      </c>
      <c r="I195" s="10" t="str">
        <f t="shared" si="98"/>
        <v>(14)</v>
      </c>
      <c r="J195" s="11">
        <v>0</v>
      </c>
      <c r="K195" s="2">
        <v>12</v>
      </c>
      <c r="L195" s="11">
        <v>0</v>
      </c>
      <c r="M195" s="13">
        <v>42956</v>
      </c>
      <c r="N195" s="10">
        <f t="shared" si="99"/>
        <v>4</v>
      </c>
      <c r="O195" s="11">
        <v>1</v>
      </c>
      <c r="P195" s="1" t="s">
        <v>466</v>
      </c>
      <c r="Q195" s="2">
        <v>2</v>
      </c>
      <c r="R195" s="11">
        <v>0</v>
      </c>
      <c r="S195" s="11">
        <v>0</v>
      </c>
      <c r="T195" s="11">
        <v>0</v>
      </c>
    </row>
    <row r="196" spans="1:20" ht="14.25" customHeight="1">
      <c r="A196" s="23" t="s">
        <v>14</v>
      </c>
      <c r="B196" s="1" t="s">
        <v>24</v>
      </c>
      <c r="C196" s="1" t="s">
        <v>25</v>
      </c>
      <c r="D196" s="1" t="s">
        <v>26</v>
      </c>
      <c r="E196" s="2">
        <v>18</v>
      </c>
      <c r="F196" s="10" t="str">
        <f t="shared" ref="F196:F259" si="100">VLOOKUP(E196,$BS$4:$BT$39,2,FALSE)</f>
        <v>第５条の３（第３条第１項第４号）</v>
      </c>
      <c r="G196" s="11">
        <v>3</v>
      </c>
      <c r="H196" s="2">
        <v>39</v>
      </c>
      <c r="I196" s="10" t="str">
        <f t="shared" ref="I196:I259" si="101">VLOOKUP(H196,$BV$4:$BX$53,2,FALSE)</f>
        <v>(16)　イ</v>
      </c>
      <c r="J196" s="11">
        <v>0</v>
      </c>
      <c r="K196" s="2">
        <v>0</v>
      </c>
      <c r="L196" s="11">
        <v>0</v>
      </c>
      <c r="M196" s="13">
        <v>43076</v>
      </c>
      <c r="N196" s="10">
        <f t="shared" ref="N196:N259" si="102">DATEDIF(M196,"2022/3/31","Y")</f>
        <v>4</v>
      </c>
      <c r="O196" s="11">
        <v>1</v>
      </c>
      <c r="P196" s="1" t="s">
        <v>671</v>
      </c>
      <c r="Q196" s="2">
        <v>2</v>
      </c>
      <c r="R196" s="11">
        <v>0</v>
      </c>
      <c r="S196" s="11">
        <v>0</v>
      </c>
      <c r="T196" s="11">
        <v>0</v>
      </c>
    </row>
    <row r="197" spans="1:20" ht="14.25" customHeight="1">
      <c r="A197" s="23" t="s">
        <v>14</v>
      </c>
      <c r="B197" s="1" t="s">
        <v>24</v>
      </c>
      <c r="C197" s="1" t="s">
        <v>25</v>
      </c>
      <c r="D197" s="1" t="s">
        <v>26</v>
      </c>
      <c r="E197" s="2">
        <v>6</v>
      </c>
      <c r="F197" s="10" t="str">
        <f t="shared" si="100"/>
        <v>第５条（改修）</v>
      </c>
      <c r="G197" s="11">
        <v>2</v>
      </c>
      <c r="H197" s="2">
        <v>35</v>
      </c>
      <c r="I197" s="10" t="str">
        <f t="shared" si="101"/>
        <v>(14)</v>
      </c>
      <c r="J197" s="11">
        <v>0</v>
      </c>
      <c r="K197" s="2">
        <v>0</v>
      </c>
      <c r="L197" s="11">
        <v>2</v>
      </c>
      <c r="M197" s="13">
        <v>43083</v>
      </c>
      <c r="N197" s="10">
        <f t="shared" si="102"/>
        <v>4</v>
      </c>
      <c r="O197" s="11">
        <v>1</v>
      </c>
      <c r="P197" s="1" t="s">
        <v>467</v>
      </c>
      <c r="Q197" s="2">
        <v>2</v>
      </c>
      <c r="R197" s="11">
        <v>0</v>
      </c>
      <c r="S197" s="11">
        <v>0</v>
      </c>
      <c r="T197" s="11">
        <v>0</v>
      </c>
    </row>
    <row r="198" spans="1:20" ht="14.25" customHeight="1">
      <c r="A198" s="23" t="s">
        <v>14</v>
      </c>
      <c r="B198" s="1" t="s">
        <v>24</v>
      </c>
      <c r="C198" s="1" t="s">
        <v>25</v>
      </c>
      <c r="D198" s="1" t="s">
        <v>26</v>
      </c>
      <c r="E198" s="2">
        <v>6</v>
      </c>
      <c r="F198" s="10" t="str">
        <f t="shared" si="100"/>
        <v>第５条（改修）</v>
      </c>
      <c r="G198" s="11">
        <v>2</v>
      </c>
      <c r="H198" s="2">
        <v>35</v>
      </c>
      <c r="I198" s="10" t="str">
        <f t="shared" si="101"/>
        <v>(14)</v>
      </c>
      <c r="J198" s="11">
        <v>0</v>
      </c>
      <c r="K198" s="2">
        <v>0</v>
      </c>
      <c r="L198" s="11">
        <v>2</v>
      </c>
      <c r="M198" s="13">
        <v>43083</v>
      </c>
      <c r="N198" s="10">
        <f t="shared" si="102"/>
        <v>4</v>
      </c>
      <c r="O198" s="11">
        <v>1</v>
      </c>
      <c r="P198" s="1" t="s">
        <v>467</v>
      </c>
      <c r="Q198" s="2">
        <v>2</v>
      </c>
      <c r="R198" s="11">
        <v>0</v>
      </c>
      <c r="S198" s="11">
        <v>0</v>
      </c>
      <c r="T198" s="11">
        <v>0</v>
      </c>
    </row>
    <row r="199" spans="1:20" ht="14.25" customHeight="1">
      <c r="A199" s="23" t="s">
        <v>14</v>
      </c>
      <c r="B199" s="1" t="s">
        <v>24</v>
      </c>
      <c r="C199" s="1" t="s">
        <v>25</v>
      </c>
      <c r="D199" s="1" t="s">
        <v>26</v>
      </c>
      <c r="E199" s="2">
        <v>30</v>
      </c>
      <c r="F199" s="10" t="str">
        <f t="shared" si="100"/>
        <v>第17条の４第１項</v>
      </c>
      <c r="G199" s="11">
        <v>2</v>
      </c>
      <c r="H199" s="2">
        <v>19</v>
      </c>
      <c r="I199" s="10" t="str">
        <f t="shared" si="101"/>
        <v>(5)　ロ</v>
      </c>
      <c r="J199" s="11">
        <v>0</v>
      </c>
      <c r="K199" s="2">
        <v>11</v>
      </c>
      <c r="L199" s="11">
        <v>0</v>
      </c>
      <c r="M199" s="13">
        <v>43252</v>
      </c>
      <c r="N199" s="10">
        <f t="shared" si="102"/>
        <v>3</v>
      </c>
      <c r="O199" s="11">
        <v>1</v>
      </c>
      <c r="P199" s="1" t="s">
        <v>447</v>
      </c>
      <c r="Q199" s="2">
        <v>4</v>
      </c>
      <c r="R199" s="11">
        <v>0</v>
      </c>
      <c r="S199" s="11">
        <v>0</v>
      </c>
      <c r="T199" s="11">
        <v>0</v>
      </c>
    </row>
    <row r="200" spans="1:20" ht="14.25" customHeight="1">
      <c r="A200" s="23" t="s">
        <v>14</v>
      </c>
      <c r="B200" s="1" t="s">
        <v>24</v>
      </c>
      <c r="C200" s="1" t="s">
        <v>25</v>
      </c>
      <c r="D200" s="1" t="s">
        <v>26</v>
      </c>
      <c r="E200" s="2">
        <v>30</v>
      </c>
      <c r="F200" s="10" t="str">
        <f t="shared" si="100"/>
        <v>第17条の４第１項</v>
      </c>
      <c r="G200" s="11">
        <v>2</v>
      </c>
      <c r="H200" s="2">
        <v>19</v>
      </c>
      <c r="I200" s="10" t="str">
        <f t="shared" si="101"/>
        <v>(5)　ロ</v>
      </c>
      <c r="J200" s="11">
        <v>0</v>
      </c>
      <c r="K200" s="2">
        <v>22</v>
      </c>
      <c r="L200" s="11">
        <v>0</v>
      </c>
      <c r="M200" s="13">
        <v>43252</v>
      </c>
      <c r="N200" s="10">
        <f t="shared" si="102"/>
        <v>3</v>
      </c>
      <c r="O200" s="11">
        <v>1</v>
      </c>
      <c r="P200" s="1" t="s">
        <v>468</v>
      </c>
      <c r="Q200" s="2">
        <v>4</v>
      </c>
      <c r="R200" s="11">
        <v>0</v>
      </c>
      <c r="S200" s="11">
        <v>0</v>
      </c>
      <c r="T200" s="11">
        <v>0</v>
      </c>
    </row>
    <row r="201" spans="1:20" ht="14.25" customHeight="1">
      <c r="A201" s="23" t="s">
        <v>14</v>
      </c>
      <c r="B201" s="1" t="s">
        <v>24</v>
      </c>
      <c r="C201" s="1" t="s">
        <v>25</v>
      </c>
      <c r="D201" s="1" t="s">
        <v>26</v>
      </c>
      <c r="E201" s="2">
        <v>18</v>
      </c>
      <c r="F201" s="10" t="str">
        <f t="shared" si="100"/>
        <v>第５条の３（第３条第１項第４号）</v>
      </c>
      <c r="G201" s="11">
        <v>3</v>
      </c>
      <c r="H201" s="2">
        <v>39</v>
      </c>
      <c r="I201" s="10" t="str">
        <f t="shared" si="101"/>
        <v>(16)　イ</v>
      </c>
      <c r="J201" s="11">
        <v>0</v>
      </c>
      <c r="K201" s="2">
        <v>0</v>
      </c>
      <c r="L201" s="11">
        <v>0</v>
      </c>
      <c r="M201" s="13">
        <v>43348</v>
      </c>
      <c r="N201" s="10">
        <f t="shared" si="102"/>
        <v>3</v>
      </c>
      <c r="O201" s="11">
        <v>2</v>
      </c>
      <c r="P201" s="1" t="s">
        <v>443</v>
      </c>
      <c r="Q201" s="2">
        <v>2</v>
      </c>
      <c r="R201" s="11">
        <v>0</v>
      </c>
      <c r="S201" s="11">
        <v>0</v>
      </c>
      <c r="T201" s="11">
        <v>0</v>
      </c>
    </row>
    <row r="202" spans="1:20" ht="14.25" customHeight="1">
      <c r="A202" s="23" t="s">
        <v>14</v>
      </c>
      <c r="B202" s="1" t="s">
        <v>24</v>
      </c>
      <c r="C202" s="1" t="s">
        <v>25</v>
      </c>
      <c r="D202" s="1" t="s">
        <v>26</v>
      </c>
      <c r="E202" s="2">
        <v>30</v>
      </c>
      <c r="F202" s="10" t="str">
        <f t="shared" si="100"/>
        <v>第17条の４第１項</v>
      </c>
      <c r="G202" s="11">
        <v>2</v>
      </c>
      <c r="H202" s="2">
        <v>39</v>
      </c>
      <c r="I202" s="10" t="str">
        <f t="shared" si="101"/>
        <v>(16)　イ</v>
      </c>
      <c r="J202" s="11">
        <v>0</v>
      </c>
      <c r="K202" s="2">
        <v>22</v>
      </c>
      <c r="L202" s="11">
        <v>0</v>
      </c>
      <c r="M202" s="13">
        <v>43355</v>
      </c>
      <c r="N202" s="10">
        <f t="shared" si="102"/>
        <v>3</v>
      </c>
      <c r="O202" s="11">
        <v>1</v>
      </c>
      <c r="P202" s="1" t="s">
        <v>448</v>
      </c>
      <c r="Q202" s="2">
        <v>4</v>
      </c>
      <c r="R202" s="11">
        <v>0</v>
      </c>
      <c r="S202" s="11">
        <v>0</v>
      </c>
      <c r="T202" s="11">
        <v>0</v>
      </c>
    </row>
    <row r="203" spans="1:20" ht="14.25" customHeight="1">
      <c r="A203" s="23" t="s">
        <v>14</v>
      </c>
      <c r="B203" s="1" t="s">
        <v>24</v>
      </c>
      <c r="C203" s="1" t="s">
        <v>25</v>
      </c>
      <c r="D203" s="1" t="s">
        <v>26</v>
      </c>
      <c r="E203" s="2">
        <v>30</v>
      </c>
      <c r="F203" s="10" t="str">
        <f t="shared" si="100"/>
        <v>第17条の４第１項</v>
      </c>
      <c r="G203" s="11">
        <v>2</v>
      </c>
      <c r="H203" s="2">
        <v>39</v>
      </c>
      <c r="I203" s="10" t="str">
        <f t="shared" si="101"/>
        <v>(16)　イ</v>
      </c>
      <c r="J203" s="11">
        <v>0</v>
      </c>
      <c r="K203" s="2">
        <v>27</v>
      </c>
      <c r="L203" s="11">
        <v>0</v>
      </c>
      <c r="M203" s="13">
        <v>43355</v>
      </c>
      <c r="N203" s="10">
        <f t="shared" si="102"/>
        <v>3</v>
      </c>
      <c r="O203" s="11">
        <v>1</v>
      </c>
      <c r="P203" s="1" t="s">
        <v>437</v>
      </c>
      <c r="Q203" s="2">
        <v>4</v>
      </c>
      <c r="R203" s="11">
        <v>0</v>
      </c>
      <c r="S203" s="11">
        <v>0</v>
      </c>
      <c r="T203" s="11">
        <v>0</v>
      </c>
    </row>
    <row r="204" spans="1:20" ht="14.25" customHeight="1">
      <c r="A204" s="23" t="s">
        <v>14</v>
      </c>
      <c r="B204" s="1" t="s">
        <v>24</v>
      </c>
      <c r="C204" s="1" t="s">
        <v>25</v>
      </c>
      <c r="D204" s="1" t="s">
        <v>26</v>
      </c>
      <c r="E204" s="2">
        <v>30</v>
      </c>
      <c r="F204" s="10" t="str">
        <f t="shared" si="100"/>
        <v>第17条の４第１項</v>
      </c>
      <c r="G204" s="11">
        <v>2</v>
      </c>
      <c r="H204" s="2">
        <v>39</v>
      </c>
      <c r="I204" s="10" t="str">
        <f t="shared" si="101"/>
        <v>(16)　イ</v>
      </c>
      <c r="J204" s="11">
        <v>0</v>
      </c>
      <c r="K204" s="2">
        <v>11</v>
      </c>
      <c r="L204" s="11">
        <v>0</v>
      </c>
      <c r="M204" s="13">
        <v>43355</v>
      </c>
      <c r="N204" s="10">
        <f t="shared" si="102"/>
        <v>3</v>
      </c>
      <c r="O204" s="11">
        <v>1</v>
      </c>
      <c r="P204" s="1" t="s">
        <v>469</v>
      </c>
      <c r="Q204" s="2">
        <v>4</v>
      </c>
      <c r="R204" s="11">
        <v>0</v>
      </c>
      <c r="S204" s="11">
        <v>0</v>
      </c>
      <c r="T204" s="11">
        <v>0</v>
      </c>
    </row>
    <row r="205" spans="1:20" ht="14.25" customHeight="1">
      <c r="A205" s="23" t="s">
        <v>14</v>
      </c>
      <c r="B205" s="1" t="s">
        <v>24</v>
      </c>
      <c r="C205" s="1" t="s">
        <v>25</v>
      </c>
      <c r="D205" s="1" t="s">
        <v>26</v>
      </c>
      <c r="E205" s="2">
        <v>20</v>
      </c>
      <c r="F205" s="10" t="str">
        <f t="shared" si="100"/>
        <v>第８条第３項</v>
      </c>
      <c r="G205" s="11">
        <v>2</v>
      </c>
      <c r="H205" s="2">
        <v>39</v>
      </c>
      <c r="I205" s="10" t="str">
        <f t="shared" si="101"/>
        <v>(16)　イ</v>
      </c>
      <c r="J205" s="11">
        <v>0</v>
      </c>
      <c r="K205" s="2">
        <v>0</v>
      </c>
      <c r="L205" s="11">
        <v>0</v>
      </c>
      <c r="M205" s="13">
        <v>43355</v>
      </c>
      <c r="N205" s="10">
        <f t="shared" si="102"/>
        <v>3</v>
      </c>
      <c r="O205" s="11">
        <v>1</v>
      </c>
      <c r="P205" s="1" t="s">
        <v>437</v>
      </c>
      <c r="Q205" s="2">
        <v>4</v>
      </c>
      <c r="R205" s="11">
        <v>0</v>
      </c>
      <c r="S205" s="11">
        <v>0</v>
      </c>
      <c r="T205" s="11">
        <v>0</v>
      </c>
    </row>
    <row r="206" spans="1:20" ht="14.25" customHeight="1">
      <c r="A206" s="23" t="s">
        <v>14</v>
      </c>
      <c r="B206" s="1" t="s">
        <v>24</v>
      </c>
      <c r="C206" s="1" t="s">
        <v>25</v>
      </c>
      <c r="D206" s="1" t="s">
        <v>26</v>
      </c>
      <c r="E206" s="2">
        <v>18</v>
      </c>
      <c r="F206" s="10" t="str">
        <f t="shared" si="100"/>
        <v>第５条の３（第３条第１項第４号）</v>
      </c>
      <c r="G206" s="11">
        <v>3</v>
      </c>
      <c r="H206" s="2">
        <v>39</v>
      </c>
      <c r="I206" s="10" t="str">
        <f t="shared" si="101"/>
        <v>(16)　イ</v>
      </c>
      <c r="J206" s="11">
        <v>0</v>
      </c>
      <c r="K206" s="2">
        <v>0</v>
      </c>
      <c r="L206" s="11">
        <v>0</v>
      </c>
      <c r="M206" s="13">
        <v>43602</v>
      </c>
      <c r="N206" s="10">
        <f t="shared" si="102"/>
        <v>2</v>
      </c>
      <c r="O206" s="11">
        <v>1</v>
      </c>
      <c r="P206" s="1" t="s">
        <v>433</v>
      </c>
      <c r="Q206" s="2">
        <v>4</v>
      </c>
      <c r="R206" s="11">
        <v>0</v>
      </c>
      <c r="S206" s="11">
        <v>0</v>
      </c>
      <c r="T206" s="11">
        <v>0</v>
      </c>
    </row>
    <row r="207" spans="1:20" ht="14.25" customHeight="1">
      <c r="A207" s="23" t="s">
        <v>14</v>
      </c>
      <c r="B207" s="1" t="s">
        <v>24</v>
      </c>
      <c r="C207" s="1" t="s">
        <v>25</v>
      </c>
      <c r="D207" s="1" t="s">
        <v>26</v>
      </c>
      <c r="E207" s="2">
        <v>30</v>
      </c>
      <c r="F207" s="10" t="str">
        <f t="shared" si="100"/>
        <v>第17条の４第１項</v>
      </c>
      <c r="G207" s="11">
        <v>1</v>
      </c>
      <c r="H207" s="2">
        <v>31</v>
      </c>
      <c r="I207" s="10" t="str">
        <f t="shared" si="101"/>
        <v>(12)　イ</v>
      </c>
      <c r="J207" s="11">
        <v>0</v>
      </c>
      <c r="K207" s="2">
        <v>22</v>
      </c>
      <c r="L207" s="11">
        <v>0</v>
      </c>
      <c r="M207" s="13">
        <v>43802</v>
      </c>
      <c r="N207" s="10">
        <f t="shared" si="102"/>
        <v>2</v>
      </c>
      <c r="O207" s="11">
        <v>1</v>
      </c>
      <c r="P207" s="1" t="s">
        <v>471</v>
      </c>
      <c r="Q207" s="2">
        <v>4</v>
      </c>
      <c r="R207" s="11">
        <v>0</v>
      </c>
      <c r="S207" s="11">
        <v>0</v>
      </c>
      <c r="T207" s="11">
        <v>0</v>
      </c>
    </row>
    <row r="208" spans="1:20" ht="14.25" customHeight="1">
      <c r="A208" s="23" t="s">
        <v>14</v>
      </c>
      <c r="B208" s="1" t="s">
        <v>24</v>
      </c>
      <c r="C208" s="1" t="s">
        <v>25</v>
      </c>
      <c r="D208" s="1" t="s">
        <v>26</v>
      </c>
      <c r="E208" s="2">
        <v>15</v>
      </c>
      <c r="F208" s="10" t="str">
        <f t="shared" si="100"/>
        <v>第５条の３（第３条第１項第１号）</v>
      </c>
      <c r="G208" s="11">
        <v>3</v>
      </c>
      <c r="H208" s="2">
        <v>39</v>
      </c>
      <c r="I208" s="10" t="str">
        <f t="shared" si="101"/>
        <v>(16)　イ</v>
      </c>
      <c r="J208" s="11">
        <v>2</v>
      </c>
      <c r="K208" s="2">
        <v>0</v>
      </c>
      <c r="L208" s="11">
        <v>0</v>
      </c>
      <c r="M208" s="13">
        <v>43805</v>
      </c>
      <c r="N208" s="10">
        <f t="shared" si="102"/>
        <v>2</v>
      </c>
      <c r="O208" s="11">
        <v>1</v>
      </c>
      <c r="P208" s="1" t="s">
        <v>427</v>
      </c>
      <c r="Q208" s="2">
        <v>2</v>
      </c>
      <c r="R208" s="11">
        <v>0</v>
      </c>
      <c r="S208" s="11">
        <v>0</v>
      </c>
      <c r="T208" s="11">
        <v>0</v>
      </c>
    </row>
    <row r="209" spans="1:20" ht="14.25" customHeight="1">
      <c r="A209" s="23" t="s">
        <v>14</v>
      </c>
      <c r="B209" s="1" t="s">
        <v>24</v>
      </c>
      <c r="C209" s="1" t="s">
        <v>25</v>
      </c>
      <c r="D209" s="1" t="s">
        <v>26</v>
      </c>
      <c r="E209" s="2">
        <v>18</v>
      </c>
      <c r="F209" s="10" t="str">
        <f t="shared" si="100"/>
        <v>第５条の３（第３条第１項第４号）</v>
      </c>
      <c r="G209" s="11">
        <v>3</v>
      </c>
      <c r="H209" s="2">
        <v>39</v>
      </c>
      <c r="I209" s="10" t="str">
        <f t="shared" si="101"/>
        <v>(16)　イ</v>
      </c>
      <c r="J209" s="11">
        <v>2</v>
      </c>
      <c r="K209" s="2">
        <v>0</v>
      </c>
      <c r="L209" s="11">
        <v>0</v>
      </c>
      <c r="M209" s="13">
        <v>43816</v>
      </c>
      <c r="N209" s="10">
        <f t="shared" si="102"/>
        <v>2</v>
      </c>
      <c r="O209" s="11">
        <v>1</v>
      </c>
      <c r="P209" s="1" t="s">
        <v>441</v>
      </c>
      <c r="Q209" s="2">
        <v>4</v>
      </c>
      <c r="R209" s="11">
        <v>0</v>
      </c>
      <c r="S209" s="11">
        <v>0</v>
      </c>
      <c r="T209" s="11">
        <v>0</v>
      </c>
    </row>
    <row r="210" spans="1:20" ht="14.25" customHeight="1">
      <c r="A210" s="23" t="s">
        <v>14</v>
      </c>
      <c r="B210" s="1" t="s">
        <v>24</v>
      </c>
      <c r="C210" s="1" t="s">
        <v>25</v>
      </c>
      <c r="D210" s="1" t="s">
        <v>26</v>
      </c>
      <c r="E210" s="2">
        <v>30</v>
      </c>
      <c r="F210" s="10" t="str">
        <f t="shared" si="100"/>
        <v>第17条の４第１項</v>
      </c>
      <c r="G210" s="11">
        <v>2</v>
      </c>
      <c r="H210" s="2">
        <v>18</v>
      </c>
      <c r="I210" s="10" t="str">
        <f t="shared" si="101"/>
        <v>(5)　イ</v>
      </c>
      <c r="J210" s="11">
        <v>0</v>
      </c>
      <c r="K210" s="2">
        <v>12</v>
      </c>
      <c r="L210" s="11">
        <v>0</v>
      </c>
      <c r="M210" s="13">
        <v>43852</v>
      </c>
      <c r="N210" s="10">
        <f t="shared" si="102"/>
        <v>2</v>
      </c>
      <c r="O210" s="11">
        <v>1</v>
      </c>
      <c r="P210" s="1" t="s">
        <v>470</v>
      </c>
      <c r="Q210" s="2">
        <v>4</v>
      </c>
      <c r="R210" s="11">
        <v>0</v>
      </c>
      <c r="S210" s="11">
        <v>0</v>
      </c>
      <c r="T210" s="11">
        <v>0</v>
      </c>
    </row>
    <row r="211" spans="1:20" ht="14.25" customHeight="1">
      <c r="A211" s="23" t="s">
        <v>14</v>
      </c>
      <c r="B211" s="1" t="s">
        <v>24</v>
      </c>
      <c r="C211" s="1" t="s">
        <v>25</v>
      </c>
      <c r="D211" s="1" t="s">
        <v>26</v>
      </c>
      <c r="E211" s="2">
        <v>6</v>
      </c>
      <c r="F211" s="10" t="str">
        <f t="shared" si="100"/>
        <v>第５条（改修）</v>
      </c>
      <c r="G211" s="11">
        <v>2</v>
      </c>
      <c r="H211" s="2">
        <v>39</v>
      </c>
      <c r="I211" s="10" t="str">
        <f t="shared" si="101"/>
        <v>(16)　イ</v>
      </c>
      <c r="J211" s="11">
        <v>2</v>
      </c>
      <c r="K211" s="2">
        <v>0</v>
      </c>
      <c r="L211" s="11">
        <v>0</v>
      </c>
      <c r="M211" s="13">
        <v>43917</v>
      </c>
      <c r="N211" s="10">
        <f t="shared" si="102"/>
        <v>2</v>
      </c>
      <c r="O211" s="11">
        <v>1</v>
      </c>
      <c r="P211" s="1" t="s">
        <v>472</v>
      </c>
      <c r="Q211" s="2">
        <v>4</v>
      </c>
      <c r="R211" s="11">
        <v>0</v>
      </c>
      <c r="S211" s="11">
        <v>0</v>
      </c>
      <c r="T211" s="11">
        <v>0</v>
      </c>
    </row>
    <row r="212" spans="1:20" ht="14.25" customHeight="1">
      <c r="A212" s="23" t="s">
        <v>14</v>
      </c>
      <c r="B212" s="1" t="s">
        <v>24</v>
      </c>
      <c r="C212" s="1" t="s">
        <v>25</v>
      </c>
      <c r="D212" s="1" t="s">
        <v>26</v>
      </c>
      <c r="E212" s="2">
        <v>30</v>
      </c>
      <c r="F212" s="10" t="str">
        <f t="shared" si="100"/>
        <v>第17条の４第１項</v>
      </c>
      <c r="G212" s="11">
        <v>2</v>
      </c>
      <c r="H212" s="2">
        <v>39</v>
      </c>
      <c r="I212" s="10" t="str">
        <f t="shared" si="101"/>
        <v>(16)　イ</v>
      </c>
      <c r="J212" s="11">
        <v>0</v>
      </c>
      <c r="K212" s="2">
        <v>22</v>
      </c>
      <c r="L212" s="11">
        <v>0</v>
      </c>
      <c r="M212" s="13">
        <v>44151</v>
      </c>
      <c r="N212" s="10">
        <f t="shared" si="102"/>
        <v>1</v>
      </c>
      <c r="O212" s="11">
        <v>1</v>
      </c>
      <c r="P212" s="1" t="s">
        <v>546</v>
      </c>
      <c r="Q212" s="2">
        <v>3</v>
      </c>
      <c r="R212" s="11">
        <v>0</v>
      </c>
      <c r="S212" s="11">
        <v>0</v>
      </c>
      <c r="T212" s="11">
        <v>0</v>
      </c>
    </row>
    <row r="213" spans="1:20" ht="14.25" customHeight="1">
      <c r="A213" s="23" t="s">
        <v>14</v>
      </c>
      <c r="B213" s="1" t="s">
        <v>24</v>
      </c>
      <c r="C213" s="1" t="s">
        <v>25</v>
      </c>
      <c r="D213" s="1" t="s">
        <v>26</v>
      </c>
      <c r="E213" s="2">
        <v>30</v>
      </c>
      <c r="F213" s="10" t="str">
        <f t="shared" si="100"/>
        <v>第17条の４第１項</v>
      </c>
      <c r="G213" s="11">
        <v>2</v>
      </c>
      <c r="H213" s="2">
        <v>39</v>
      </c>
      <c r="I213" s="10" t="str">
        <f t="shared" si="101"/>
        <v>(16)　イ</v>
      </c>
      <c r="J213" s="11">
        <v>2</v>
      </c>
      <c r="K213" s="2">
        <v>12</v>
      </c>
      <c r="L213" s="11">
        <v>0</v>
      </c>
      <c r="M213" s="13">
        <v>44354</v>
      </c>
      <c r="N213" s="10">
        <f t="shared" si="102"/>
        <v>0</v>
      </c>
      <c r="O213" s="11">
        <v>1</v>
      </c>
      <c r="P213" s="1" t="s">
        <v>673</v>
      </c>
      <c r="Q213" s="2">
        <v>2</v>
      </c>
      <c r="R213" s="11">
        <v>1</v>
      </c>
      <c r="S213" s="11">
        <v>0</v>
      </c>
      <c r="T213" s="11">
        <v>0</v>
      </c>
    </row>
    <row r="214" spans="1:20" ht="14.25" customHeight="1">
      <c r="A214" s="23" t="s">
        <v>14</v>
      </c>
      <c r="B214" s="1" t="s">
        <v>24</v>
      </c>
      <c r="C214" s="1" t="s">
        <v>25</v>
      </c>
      <c r="D214" s="1" t="s">
        <v>26</v>
      </c>
      <c r="E214" s="2">
        <v>30</v>
      </c>
      <c r="F214" s="10" t="str">
        <f t="shared" si="100"/>
        <v>第17条の４第１項</v>
      </c>
      <c r="G214" s="11">
        <v>1</v>
      </c>
      <c r="H214" s="2">
        <v>31</v>
      </c>
      <c r="I214" s="10" t="str">
        <f t="shared" si="101"/>
        <v>(12)　イ</v>
      </c>
      <c r="J214" s="11">
        <v>0</v>
      </c>
      <c r="K214" s="2">
        <v>18</v>
      </c>
      <c r="L214" s="11">
        <v>0</v>
      </c>
      <c r="M214" s="13">
        <v>44363</v>
      </c>
      <c r="N214" s="10">
        <f t="shared" si="102"/>
        <v>0</v>
      </c>
      <c r="O214" s="11">
        <v>1</v>
      </c>
      <c r="P214" s="1" t="s">
        <v>675</v>
      </c>
      <c r="Q214" s="2">
        <v>1</v>
      </c>
      <c r="R214" s="11">
        <v>0</v>
      </c>
      <c r="S214" s="11">
        <v>0</v>
      </c>
      <c r="T214" s="11">
        <v>0</v>
      </c>
    </row>
    <row r="215" spans="1:20" ht="14.25" customHeight="1">
      <c r="A215" s="23" t="s">
        <v>14</v>
      </c>
      <c r="B215" s="1" t="s">
        <v>24</v>
      </c>
      <c r="C215" s="1" t="s">
        <v>25</v>
      </c>
      <c r="D215" s="1" t="s">
        <v>26</v>
      </c>
      <c r="E215" s="2">
        <v>30</v>
      </c>
      <c r="F215" s="10" t="str">
        <f t="shared" si="100"/>
        <v>第17条の４第１項</v>
      </c>
      <c r="G215" s="11">
        <v>1</v>
      </c>
      <c r="H215" s="2">
        <v>31</v>
      </c>
      <c r="I215" s="10" t="str">
        <f t="shared" si="101"/>
        <v>(12)　イ</v>
      </c>
      <c r="J215" s="11">
        <v>0</v>
      </c>
      <c r="K215" s="2">
        <v>27</v>
      </c>
      <c r="L215" s="11">
        <v>0</v>
      </c>
      <c r="M215" s="13">
        <v>44363</v>
      </c>
      <c r="N215" s="10">
        <f t="shared" si="102"/>
        <v>0</v>
      </c>
      <c r="O215" s="11">
        <v>1</v>
      </c>
      <c r="P215" s="1" t="s">
        <v>675</v>
      </c>
      <c r="Q215" s="2">
        <v>1</v>
      </c>
      <c r="R215" s="11">
        <v>0</v>
      </c>
      <c r="S215" s="11">
        <v>0</v>
      </c>
      <c r="T215" s="11">
        <v>0</v>
      </c>
    </row>
    <row r="216" spans="1:20" ht="14.25" customHeight="1">
      <c r="A216" s="23" t="s">
        <v>14</v>
      </c>
      <c r="B216" s="1" t="s">
        <v>24</v>
      </c>
      <c r="C216" s="1" t="s">
        <v>25</v>
      </c>
      <c r="D216" s="1" t="s">
        <v>26</v>
      </c>
      <c r="E216" s="2">
        <v>30</v>
      </c>
      <c r="F216" s="10" t="str">
        <f t="shared" si="100"/>
        <v>第17条の４第１項</v>
      </c>
      <c r="G216" s="11">
        <v>1</v>
      </c>
      <c r="H216" s="2">
        <v>31</v>
      </c>
      <c r="I216" s="10" t="str">
        <f t="shared" si="101"/>
        <v>(12)　イ</v>
      </c>
      <c r="J216" s="11">
        <v>0</v>
      </c>
      <c r="K216" s="2">
        <v>11</v>
      </c>
      <c r="L216" s="11">
        <v>0</v>
      </c>
      <c r="M216" s="13">
        <v>44370</v>
      </c>
      <c r="N216" s="10">
        <f t="shared" si="102"/>
        <v>0</v>
      </c>
      <c r="O216" s="11">
        <v>1</v>
      </c>
      <c r="P216" s="1" t="s">
        <v>675</v>
      </c>
      <c r="Q216" s="2">
        <v>1</v>
      </c>
      <c r="R216" s="11">
        <v>0</v>
      </c>
      <c r="S216" s="11">
        <v>0</v>
      </c>
      <c r="T216" s="11">
        <v>0</v>
      </c>
    </row>
    <row r="217" spans="1:20" ht="14.25" customHeight="1">
      <c r="A217" s="23" t="s">
        <v>14</v>
      </c>
      <c r="B217" s="1" t="s">
        <v>24</v>
      </c>
      <c r="C217" s="1" t="s">
        <v>25</v>
      </c>
      <c r="D217" s="1" t="s">
        <v>26</v>
      </c>
      <c r="E217" s="2">
        <v>30</v>
      </c>
      <c r="F217" s="10" t="str">
        <f t="shared" si="100"/>
        <v>第17条の４第１項</v>
      </c>
      <c r="G217" s="11">
        <v>2</v>
      </c>
      <c r="H217" s="2">
        <v>19</v>
      </c>
      <c r="I217" s="10" t="str">
        <f t="shared" si="101"/>
        <v>(5)　ロ</v>
      </c>
      <c r="J217" s="11">
        <v>0</v>
      </c>
      <c r="K217" s="2">
        <v>22</v>
      </c>
      <c r="L217" s="11">
        <v>0</v>
      </c>
      <c r="M217" s="13">
        <v>44384</v>
      </c>
      <c r="N217" s="10">
        <f t="shared" si="102"/>
        <v>0</v>
      </c>
      <c r="O217" s="11">
        <v>1</v>
      </c>
      <c r="P217" s="1" t="s">
        <v>677</v>
      </c>
      <c r="Q217" s="2">
        <v>4</v>
      </c>
      <c r="R217" s="11">
        <v>0</v>
      </c>
      <c r="S217" s="11">
        <v>0</v>
      </c>
      <c r="T217" s="11">
        <v>0</v>
      </c>
    </row>
    <row r="218" spans="1:20" ht="14.25" customHeight="1">
      <c r="A218" s="23" t="s">
        <v>14</v>
      </c>
      <c r="B218" s="1" t="s">
        <v>24</v>
      </c>
      <c r="C218" s="1" t="s">
        <v>25</v>
      </c>
      <c r="D218" s="1" t="s">
        <v>26</v>
      </c>
      <c r="E218" s="2">
        <v>30</v>
      </c>
      <c r="F218" s="10" t="str">
        <f t="shared" si="100"/>
        <v>第17条の４第１項</v>
      </c>
      <c r="G218" s="11">
        <v>2</v>
      </c>
      <c r="H218" s="2">
        <v>39</v>
      </c>
      <c r="I218" s="10" t="str">
        <f t="shared" si="101"/>
        <v>(16)　イ</v>
      </c>
      <c r="J218" s="11">
        <v>0</v>
      </c>
      <c r="K218" s="2">
        <v>22</v>
      </c>
      <c r="L218" s="11">
        <v>0</v>
      </c>
      <c r="M218" s="13">
        <v>44438</v>
      </c>
      <c r="N218" s="10">
        <f t="shared" si="102"/>
        <v>0</v>
      </c>
      <c r="O218" s="11">
        <v>1</v>
      </c>
      <c r="P218" s="1" t="s">
        <v>678</v>
      </c>
      <c r="Q218" s="2">
        <v>2</v>
      </c>
      <c r="R218" s="11">
        <v>0</v>
      </c>
      <c r="S218" s="11">
        <v>0</v>
      </c>
      <c r="T218" s="11">
        <v>0</v>
      </c>
    </row>
    <row r="219" spans="1:20" ht="14.25" customHeight="1">
      <c r="A219" s="23" t="s">
        <v>14</v>
      </c>
      <c r="B219" s="1" t="s">
        <v>24</v>
      </c>
      <c r="C219" s="1" t="s">
        <v>25</v>
      </c>
      <c r="D219" s="1" t="s">
        <v>26</v>
      </c>
      <c r="E219" s="2">
        <v>25</v>
      </c>
      <c r="F219" s="10" t="str">
        <f t="shared" si="100"/>
        <v>第８条第４項</v>
      </c>
      <c r="G219" s="11">
        <v>2</v>
      </c>
      <c r="H219" s="2">
        <v>39</v>
      </c>
      <c r="I219" s="10" t="str">
        <f t="shared" si="101"/>
        <v>(16)　イ</v>
      </c>
      <c r="J219" s="11">
        <v>0</v>
      </c>
      <c r="K219" s="2">
        <v>0</v>
      </c>
      <c r="L219" s="11">
        <v>2</v>
      </c>
      <c r="M219" s="13">
        <v>44438</v>
      </c>
      <c r="N219" s="10">
        <f t="shared" si="102"/>
        <v>0</v>
      </c>
      <c r="O219" s="11">
        <v>1</v>
      </c>
      <c r="P219" s="1" t="s">
        <v>678</v>
      </c>
      <c r="Q219" s="2">
        <v>2</v>
      </c>
      <c r="R219" s="11">
        <v>0</v>
      </c>
      <c r="S219" s="11">
        <v>0</v>
      </c>
      <c r="T219" s="11">
        <v>0</v>
      </c>
    </row>
    <row r="220" spans="1:20" ht="14.25" customHeight="1">
      <c r="A220" s="23" t="s">
        <v>14</v>
      </c>
      <c r="B220" s="1" t="s">
        <v>24</v>
      </c>
      <c r="C220" s="1" t="s">
        <v>25</v>
      </c>
      <c r="D220" s="1" t="s">
        <v>26</v>
      </c>
      <c r="E220" s="2">
        <v>30</v>
      </c>
      <c r="F220" s="10" t="str">
        <f t="shared" si="100"/>
        <v>第17条の４第１項</v>
      </c>
      <c r="G220" s="11">
        <v>2</v>
      </c>
      <c r="H220" s="2">
        <v>39</v>
      </c>
      <c r="I220" s="10" t="str">
        <f t="shared" si="101"/>
        <v>(16)　イ</v>
      </c>
      <c r="J220" s="11">
        <v>0</v>
      </c>
      <c r="K220" s="2">
        <v>13</v>
      </c>
      <c r="L220" s="11">
        <v>0</v>
      </c>
      <c r="M220" s="13">
        <v>44438</v>
      </c>
      <c r="N220" s="10">
        <f t="shared" si="102"/>
        <v>0</v>
      </c>
      <c r="O220" s="11">
        <v>1</v>
      </c>
      <c r="P220" s="1" t="s">
        <v>679</v>
      </c>
      <c r="Q220" s="2">
        <v>2</v>
      </c>
      <c r="R220" s="11">
        <v>0</v>
      </c>
      <c r="S220" s="11">
        <v>0</v>
      </c>
      <c r="T220" s="11">
        <v>0</v>
      </c>
    </row>
    <row r="221" spans="1:20" ht="14.25" customHeight="1">
      <c r="A221" s="23" t="s">
        <v>14</v>
      </c>
      <c r="B221" s="1" t="s">
        <v>24</v>
      </c>
      <c r="C221" s="1" t="s">
        <v>25</v>
      </c>
      <c r="D221" s="1" t="s">
        <v>26</v>
      </c>
      <c r="E221" s="2">
        <v>30</v>
      </c>
      <c r="F221" s="10" t="str">
        <f t="shared" si="100"/>
        <v>第17条の４第１項</v>
      </c>
      <c r="G221" s="11">
        <v>2</v>
      </c>
      <c r="H221" s="2">
        <v>31</v>
      </c>
      <c r="I221" s="10" t="str">
        <f t="shared" si="101"/>
        <v>(12)　イ</v>
      </c>
      <c r="J221" s="11">
        <v>0</v>
      </c>
      <c r="K221" s="2">
        <v>22</v>
      </c>
      <c r="L221" s="11">
        <v>0</v>
      </c>
      <c r="M221" s="13">
        <v>44473</v>
      </c>
      <c r="N221" s="10">
        <f t="shared" si="102"/>
        <v>0</v>
      </c>
      <c r="O221" s="11">
        <v>1</v>
      </c>
      <c r="P221" s="1" t="s">
        <v>625</v>
      </c>
      <c r="Q221" s="2">
        <v>4</v>
      </c>
      <c r="R221" s="11">
        <v>0</v>
      </c>
      <c r="S221" s="11">
        <v>0</v>
      </c>
      <c r="T221" s="11">
        <v>0</v>
      </c>
    </row>
    <row r="222" spans="1:20" ht="14.25" customHeight="1">
      <c r="A222" s="23" t="s">
        <v>14</v>
      </c>
      <c r="B222" s="1" t="s">
        <v>24</v>
      </c>
      <c r="C222" s="1" t="s">
        <v>25</v>
      </c>
      <c r="D222" s="1" t="s">
        <v>26</v>
      </c>
      <c r="E222" s="2">
        <v>30</v>
      </c>
      <c r="F222" s="10" t="str">
        <f t="shared" si="100"/>
        <v>第17条の４第１項</v>
      </c>
      <c r="G222" s="11">
        <v>2</v>
      </c>
      <c r="H222" s="2">
        <v>31</v>
      </c>
      <c r="I222" s="10" t="str">
        <f t="shared" si="101"/>
        <v>(12)　イ</v>
      </c>
      <c r="J222" s="11">
        <v>0</v>
      </c>
      <c r="K222" s="2">
        <v>22</v>
      </c>
      <c r="L222" s="11">
        <v>0</v>
      </c>
      <c r="M222" s="13">
        <v>44473</v>
      </c>
      <c r="N222" s="10">
        <f t="shared" si="102"/>
        <v>0</v>
      </c>
      <c r="O222" s="11">
        <v>1</v>
      </c>
      <c r="P222" s="1" t="s">
        <v>625</v>
      </c>
      <c r="Q222" s="2">
        <v>4</v>
      </c>
      <c r="R222" s="11">
        <v>0</v>
      </c>
      <c r="S222" s="11">
        <v>0</v>
      </c>
      <c r="T222" s="11">
        <v>0</v>
      </c>
    </row>
    <row r="223" spans="1:20" ht="14.25" customHeight="1">
      <c r="A223" s="23" t="s">
        <v>14</v>
      </c>
      <c r="B223" s="1" t="s">
        <v>24</v>
      </c>
      <c r="C223" s="1" t="s">
        <v>25</v>
      </c>
      <c r="D223" s="1" t="s">
        <v>26</v>
      </c>
      <c r="E223" s="2">
        <v>30</v>
      </c>
      <c r="F223" s="10" t="str">
        <f t="shared" si="100"/>
        <v>第17条の４第１項</v>
      </c>
      <c r="G223" s="11">
        <v>2</v>
      </c>
      <c r="H223" s="2">
        <v>31</v>
      </c>
      <c r="I223" s="10" t="str">
        <f t="shared" si="101"/>
        <v>(12)　イ</v>
      </c>
      <c r="J223" s="11">
        <v>0</v>
      </c>
      <c r="K223" s="2">
        <v>12</v>
      </c>
      <c r="L223" s="11">
        <v>0</v>
      </c>
      <c r="M223" s="13">
        <v>44473</v>
      </c>
      <c r="N223" s="10">
        <f t="shared" si="102"/>
        <v>0</v>
      </c>
      <c r="O223" s="11">
        <v>1</v>
      </c>
      <c r="P223" s="1" t="s">
        <v>625</v>
      </c>
      <c r="Q223" s="2">
        <v>4</v>
      </c>
      <c r="R223" s="11">
        <v>0</v>
      </c>
      <c r="S223" s="11">
        <v>0</v>
      </c>
      <c r="T223" s="11">
        <v>0</v>
      </c>
    </row>
    <row r="224" spans="1:20" ht="14.25" customHeight="1">
      <c r="A224" s="23" t="s">
        <v>14</v>
      </c>
      <c r="B224" s="1" t="s">
        <v>24</v>
      </c>
      <c r="C224" s="1" t="s">
        <v>25</v>
      </c>
      <c r="D224" s="1" t="s">
        <v>26</v>
      </c>
      <c r="E224" s="2">
        <v>30</v>
      </c>
      <c r="F224" s="10" t="str">
        <f t="shared" si="100"/>
        <v>第17条の４第１項</v>
      </c>
      <c r="G224" s="11">
        <v>2</v>
      </c>
      <c r="H224" s="2">
        <v>31</v>
      </c>
      <c r="I224" s="10" t="str">
        <f t="shared" si="101"/>
        <v>(12)　イ</v>
      </c>
      <c r="J224" s="11">
        <v>0</v>
      </c>
      <c r="K224" s="2">
        <v>12</v>
      </c>
      <c r="L224" s="11">
        <v>0</v>
      </c>
      <c r="M224" s="13">
        <v>44473</v>
      </c>
      <c r="N224" s="10">
        <f t="shared" si="102"/>
        <v>0</v>
      </c>
      <c r="O224" s="11">
        <v>1</v>
      </c>
      <c r="P224" s="1" t="s">
        <v>625</v>
      </c>
      <c r="Q224" s="2">
        <v>4</v>
      </c>
      <c r="R224" s="11">
        <v>0</v>
      </c>
      <c r="S224" s="11">
        <v>0</v>
      </c>
      <c r="T224" s="11">
        <v>0</v>
      </c>
    </row>
    <row r="225" spans="1:20" ht="14.25" customHeight="1">
      <c r="A225" s="23" t="s">
        <v>14</v>
      </c>
      <c r="B225" s="1" t="s">
        <v>24</v>
      </c>
      <c r="C225" s="1" t="s">
        <v>25</v>
      </c>
      <c r="D225" s="1" t="s">
        <v>26</v>
      </c>
      <c r="E225" s="2">
        <v>30</v>
      </c>
      <c r="F225" s="10" t="str">
        <f t="shared" si="100"/>
        <v>第17条の４第１項</v>
      </c>
      <c r="G225" s="11">
        <v>2</v>
      </c>
      <c r="H225" s="2">
        <v>31</v>
      </c>
      <c r="I225" s="10" t="str">
        <f t="shared" si="101"/>
        <v>(12)　イ</v>
      </c>
      <c r="J225" s="11">
        <v>0</v>
      </c>
      <c r="K225" s="2">
        <v>27</v>
      </c>
      <c r="L225" s="11">
        <v>0</v>
      </c>
      <c r="M225" s="13">
        <v>44476</v>
      </c>
      <c r="N225" s="10">
        <f t="shared" si="102"/>
        <v>0</v>
      </c>
      <c r="O225" s="11">
        <v>1</v>
      </c>
      <c r="P225" s="1" t="s">
        <v>682</v>
      </c>
      <c r="Q225" s="2">
        <v>4</v>
      </c>
      <c r="R225" s="11">
        <v>0</v>
      </c>
      <c r="S225" s="11">
        <v>0</v>
      </c>
      <c r="T225" s="11">
        <v>0</v>
      </c>
    </row>
    <row r="226" spans="1:20" ht="14.25" customHeight="1">
      <c r="A226" s="23" t="s">
        <v>14</v>
      </c>
      <c r="B226" s="1" t="s">
        <v>24</v>
      </c>
      <c r="C226" s="1" t="s">
        <v>25</v>
      </c>
      <c r="D226" s="1" t="s">
        <v>26</v>
      </c>
      <c r="E226" s="2">
        <v>30</v>
      </c>
      <c r="F226" s="10" t="str">
        <f t="shared" si="100"/>
        <v>第17条の４第１項</v>
      </c>
      <c r="G226" s="11">
        <v>2</v>
      </c>
      <c r="H226" s="2">
        <v>31</v>
      </c>
      <c r="I226" s="10" t="str">
        <f t="shared" si="101"/>
        <v>(12)　イ</v>
      </c>
      <c r="J226" s="11">
        <v>0</v>
      </c>
      <c r="K226" s="2">
        <v>22</v>
      </c>
      <c r="L226" s="11">
        <v>0</v>
      </c>
      <c r="M226" s="13">
        <v>44476</v>
      </c>
      <c r="N226" s="10">
        <f t="shared" si="102"/>
        <v>0</v>
      </c>
      <c r="O226" s="11">
        <v>1</v>
      </c>
      <c r="P226" s="1" t="s">
        <v>682</v>
      </c>
      <c r="Q226" s="2">
        <v>4</v>
      </c>
      <c r="R226" s="11">
        <v>0</v>
      </c>
      <c r="S226" s="11">
        <v>0</v>
      </c>
      <c r="T226" s="11">
        <v>0</v>
      </c>
    </row>
    <row r="227" spans="1:20" ht="14.25" customHeight="1">
      <c r="A227" s="23" t="s">
        <v>14</v>
      </c>
      <c r="B227" s="1" t="s">
        <v>24</v>
      </c>
      <c r="C227" s="1" t="s">
        <v>25</v>
      </c>
      <c r="D227" s="1" t="s">
        <v>26</v>
      </c>
      <c r="E227" s="2">
        <v>30</v>
      </c>
      <c r="F227" s="10" t="str">
        <f t="shared" si="100"/>
        <v>第17条の４第１項</v>
      </c>
      <c r="G227" s="11">
        <v>2</v>
      </c>
      <c r="H227" s="2">
        <v>31</v>
      </c>
      <c r="I227" s="10" t="str">
        <f t="shared" si="101"/>
        <v>(12)　イ</v>
      </c>
      <c r="J227" s="11">
        <v>0</v>
      </c>
      <c r="K227" s="2">
        <v>11</v>
      </c>
      <c r="L227" s="11">
        <v>0</v>
      </c>
      <c r="M227" s="13">
        <v>44476</v>
      </c>
      <c r="N227" s="10">
        <f t="shared" si="102"/>
        <v>0</v>
      </c>
      <c r="O227" s="11">
        <v>1</v>
      </c>
      <c r="P227" s="1" t="s">
        <v>683</v>
      </c>
      <c r="Q227" s="2">
        <v>4</v>
      </c>
      <c r="R227" s="11">
        <v>0</v>
      </c>
      <c r="S227" s="11">
        <v>0</v>
      </c>
      <c r="T227" s="11">
        <v>0</v>
      </c>
    </row>
    <row r="228" spans="1:20" ht="14.25" customHeight="1">
      <c r="A228" s="23" t="s">
        <v>14</v>
      </c>
      <c r="B228" s="1" t="s">
        <v>24</v>
      </c>
      <c r="C228" s="1" t="s">
        <v>25</v>
      </c>
      <c r="D228" s="1" t="s">
        <v>26</v>
      </c>
      <c r="E228" s="2">
        <v>30</v>
      </c>
      <c r="F228" s="10" t="str">
        <f t="shared" si="100"/>
        <v>第17条の４第１項</v>
      </c>
      <c r="G228" s="11">
        <v>2</v>
      </c>
      <c r="H228" s="2">
        <v>31</v>
      </c>
      <c r="I228" s="10" t="str">
        <f t="shared" si="101"/>
        <v>(12)　イ</v>
      </c>
      <c r="J228" s="11">
        <v>0</v>
      </c>
      <c r="K228" s="2">
        <v>12</v>
      </c>
      <c r="L228" s="11">
        <v>0</v>
      </c>
      <c r="M228" s="13">
        <v>44476</v>
      </c>
      <c r="N228" s="10">
        <f t="shared" si="102"/>
        <v>0</v>
      </c>
      <c r="O228" s="11">
        <v>1</v>
      </c>
      <c r="P228" s="1" t="s">
        <v>682</v>
      </c>
      <c r="Q228" s="2">
        <v>4</v>
      </c>
      <c r="R228" s="11">
        <v>0</v>
      </c>
      <c r="S228" s="11">
        <v>0</v>
      </c>
      <c r="T228" s="11">
        <v>0</v>
      </c>
    </row>
    <row r="229" spans="1:20" ht="14.25" customHeight="1">
      <c r="A229" s="23" t="s">
        <v>14</v>
      </c>
      <c r="B229" s="1" t="s">
        <v>24</v>
      </c>
      <c r="C229" s="1" t="s">
        <v>25</v>
      </c>
      <c r="D229" s="1" t="s">
        <v>26</v>
      </c>
      <c r="E229" s="2">
        <v>30</v>
      </c>
      <c r="F229" s="10" t="str">
        <f t="shared" si="100"/>
        <v>第17条の４第１項</v>
      </c>
      <c r="G229" s="11">
        <v>2</v>
      </c>
      <c r="H229" s="2">
        <v>31</v>
      </c>
      <c r="I229" s="10" t="str">
        <f t="shared" si="101"/>
        <v>(12)　イ</v>
      </c>
      <c r="J229" s="11">
        <v>0</v>
      </c>
      <c r="K229" s="2">
        <v>24</v>
      </c>
      <c r="L229" s="11">
        <v>0</v>
      </c>
      <c r="M229" s="13">
        <v>44476</v>
      </c>
      <c r="N229" s="10">
        <f t="shared" si="102"/>
        <v>0</v>
      </c>
      <c r="O229" s="11">
        <v>1</v>
      </c>
      <c r="P229" s="1" t="s">
        <v>682</v>
      </c>
      <c r="Q229" s="2">
        <v>4</v>
      </c>
      <c r="R229" s="11">
        <v>0</v>
      </c>
      <c r="S229" s="11">
        <v>0</v>
      </c>
      <c r="T229" s="11">
        <v>0</v>
      </c>
    </row>
    <row r="230" spans="1:20" ht="14.25" customHeight="1">
      <c r="A230" s="23" t="s">
        <v>14</v>
      </c>
      <c r="B230" s="1" t="s">
        <v>24</v>
      </c>
      <c r="C230" s="1" t="s">
        <v>25</v>
      </c>
      <c r="D230" s="1" t="s">
        <v>26</v>
      </c>
      <c r="E230" s="2">
        <v>17</v>
      </c>
      <c r="F230" s="10" t="str">
        <f t="shared" si="100"/>
        <v>第５条の３（第３条第１項第３号）</v>
      </c>
      <c r="G230" s="11">
        <v>3</v>
      </c>
      <c r="H230" s="2">
        <v>39</v>
      </c>
      <c r="I230" s="10" t="str">
        <f t="shared" si="101"/>
        <v>(16)　イ</v>
      </c>
      <c r="J230" s="11">
        <v>0</v>
      </c>
      <c r="K230" s="2">
        <v>0</v>
      </c>
      <c r="L230" s="11">
        <v>0</v>
      </c>
      <c r="M230" s="13">
        <v>44536</v>
      </c>
      <c r="N230" s="10">
        <f t="shared" si="102"/>
        <v>0</v>
      </c>
      <c r="O230" s="11">
        <v>1</v>
      </c>
      <c r="P230" s="1" t="s">
        <v>591</v>
      </c>
      <c r="Q230" s="2">
        <v>1</v>
      </c>
      <c r="R230" s="11">
        <v>0</v>
      </c>
      <c r="S230" s="11">
        <v>0</v>
      </c>
      <c r="T230" s="11">
        <v>0</v>
      </c>
    </row>
    <row r="231" spans="1:20" ht="14.25" customHeight="1">
      <c r="A231" s="23" t="s">
        <v>14</v>
      </c>
      <c r="B231" s="1" t="s">
        <v>24</v>
      </c>
      <c r="C231" s="1" t="s">
        <v>25</v>
      </c>
      <c r="D231" s="1" t="s">
        <v>26</v>
      </c>
      <c r="E231" s="2">
        <v>17</v>
      </c>
      <c r="F231" s="10" t="str">
        <f t="shared" si="100"/>
        <v>第５条の３（第３条第１項第３号）</v>
      </c>
      <c r="G231" s="11">
        <v>3</v>
      </c>
      <c r="H231" s="2">
        <v>17</v>
      </c>
      <c r="I231" s="10" t="str">
        <f t="shared" si="101"/>
        <v xml:space="preserve">(4) </v>
      </c>
      <c r="J231" s="11">
        <v>0</v>
      </c>
      <c r="K231" s="2">
        <v>0</v>
      </c>
      <c r="L231" s="11">
        <v>0</v>
      </c>
      <c r="M231" s="13">
        <v>44536</v>
      </c>
      <c r="N231" s="10">
        <f t="shared" si="102"/>
        <v>0</v>
      </c>
      <c r="O231" s="11">
        <v>1</v>
      </c>
      <c r="P231" s="1" t="s">
        <v>683</v>
      </c>
      <c r="Q231" s="2">
        <v>1</v>
      </c>
      <c r="R231" s="11">
        <v>0</v>
      </c>
      <c r="S231" s="11">
        <v>0</v>
      </c>
      <c r="T231" s="11">
        <v>0</v>
      </c>
    </row>
    <row r="232" spans="1:20" ht="14.25" customHeight="1">
      <c r="A232" s="23" t="s">
        <v>14</v>
      </c>
      <c r="B232" s="1" t="s">
        <v>24</v>
      </c>
      <c r="C232" s="1" t="s">
        <v>25</v>
      </c>
      <c r="D232" s="1" t="s">
        <v>26</v>
      </c>
      <c r="E232" s="2">
        <v>17</v>
      </c>
      <c r="F232" s="10" t="str">
        <f t="shared" si="100"/>
        <v>第５条の３（第３条第１項第３号）</v>
      </c>
      <c r="G232" s="11">
        <v>3</v>
      </c>
      <c r="H232" s="2">
        <v>39</v>
      </c>
      <c r="I232" s="10" t="str">
        <f t="shared" si="101"/>
        <v>(16)　イ</v>
      </c>
      <c r="J232" s="11">
        <v>1</v>
      </c>
      <c r="K232" s="2">
        <v>0</v>
      </c>
      <c r="L232" s="11">
        <v>0</v>
      </c>
      <c r="M232" s="13">
        <v>44536</v>
      </c>
      <c r="N232" s="10">
        <f t="shared" si="102"/>
        <v>0</v>
      </c>
      <c r="O232" s="11">
        <v>1</v>
      </c>
      <c r="P232" s="1" t="s">
        <v>683</v>
      </c>
      <c r="Q232" s="2">
        <v>1</v>
      </c>
      <c r="R232" s="11">
        <v>0</v>
      </c>
      <c r="S232" s="11">
        <v>0</v>
      </c>
      <c r="T232" s="11">
        <v>0</v>
      </c>
    </row>
    <row r="233" spans="1:20" ht="14.25" customHeight="1">
      <c r="A233" s="23" t="s">
        <v>14</v>
      </c>
      <c r="B233" s="1" t="s">
        <v>24</v>
      </c>
      <c r="C233" s="1" t="s">
        <v>25</v>
      </c>
      <c r="D233" s="1" t="s">
        <v>26</v>
      </c>
      <c r="E233" s="2">
        <v>18</v>
      </c>
      <c r="F233" s="10" t="str">
        <f t="shared" si="100"/>
        <v>第５条の３（第３条第１項第４号）</v>
      </c>
      <c r="G233" s="11">
        <v>3</v>
      </c>
      <c r="H233" s="2">
        <v>39</v>
      </c>
      <c r="I233" s="10" t="str">
        <f t="shared" si="101"/>
        <v>(16)　イ</v>
      </c>
      <c r="J233" s="11">
        <v>0</v>
      </c>
      <c r="K233" s="2">
        <v>0</v>
      </c>
      <c r="L233" s="11">
        <v>0</v>
      </c>
      <c r="M233" s="13">
        <v>44536</v>
      </c>
      <c r="N233" s="10">
        <f t="shared" si="102"/>
        <v>0</v>
      </c>
      <c r="O233" s="11">
        <v>1</v>
      </c>
      <c r="P233" s="1" t="s">
        <v>683</v>
      </c>
      <c r="Q233" s="2">
        <v>1</v>
      </c>
      <c r="R233" s="11">
        <v>0</v>
      </c>
      <c r="S233" s="11">
        <v>0</v>
      </c>
      <c r="T233" s="11">
        <v>0</v>
      </c>
    </row>
    <row r="234" spans="1:20" ht="14.25" customHeight="1">
      <c r="A234" s="23" t="s">
        <v>14</v>
      </c>
      <c r="B234" s="1" t="s">
        <v>24</v>
      </c>
      <c r="C234" s="1" t="s">
        <v>25</v>
      </c>
      <c r="D234" s="1" t="s">
        <v>26</v>
      </c>
      <c r="E234" s="2">
        <v>17</v>
      </c>
      <c r="F234" s="10" t="str">
        <f t="shared" si="100"/>
        <v>第５条の３（第３条第１項第３号）</v>
      </c>
      <c r="G234" s="11">
        <v>3</v>
      </c>
      <c r="H234" s="2">
        <v>17</v>
      </c>
      <c r="I234" s="10" t="str">
        <f t="shared" si="101"/>
        <v xml:space="preserve">(4) </v>
      </c>
      <c r="J234" s="11">
        <v>0</v>
      </c>
      <c r="K234" s="2">
        <v>0</v>
      </c>
      <c r="L234" s="11">
        <v>0</v>
      </c>
      <c r="M234" s="13">
        <v>44536</v>
      </c>
      <c r="N234" s="10">
        <f t="shared" si="102"/>
        <v>0</v>
      </c>
      <c r="O234" s="11">
        <v>1</v>
      </c>
      <c r="P234" s="1" t="s">
        <v>683</v>
      </c>
      <c r="Q234" s="2">
        <v>1</v>
      </c>
      <c r="R234" s="11">
        <v>0</v>
      </c>
      <c r="S234" s="11">
        <v>0</v>
      </c>
      <c r="T234" s="11">
        <v>0</v>
      </c>
    </row>
    <row r="235" spans="1:20" ht="14.25" customHeight="1">
      <c r="A235" s="23" t="s">
        <v>14</v>
      </c>
      <c r="B235" s="1" t="s">
        <v>24</v>
      </c>
      <c r="C235" s="1" t="s">
        <v>25</v>
      </c>
      <c r="D235" s="1" t="s">
        <v>26</v>
      </c>
      <c r="E235" s="2">
        <v>18</v>
      </c>
      <c r="F235" s="10" t="str">
        <f t="shared" si="100"/>
        <v>第５条の３（第３条第１項第４号）</v>
      </c>
      <c r="G235" s="11">
        <v>3</v>
      </c>
      <c r="H235" s="2">
        <v>39</v>
      </c>
      <c r="I235" s="10" t="str">
        <f t="shared" si="101"/>
        <v>(16)　イ</v>
      </c>
      <c r="J235" s="11">
        <v>0</v>
      </c>
      <c r="K235" s="2">
        <v>0</v>
      </c>
      <c r="L235" s="11">
        <v>0</v>
      </c>
      <c r="M235" s="13">
        <v>44536</v>
      </c>
      <c r="N235" s="10">
        <f t="shared" si="102"/>
        <v>0</v>
      </c>
      <c r="O235" s="11">
        <v>1</v>
      </c>
      <c r="P235" s="1" t="s">
        <v>591</v>
      </c>
      <c r="Q235" s="2">
        <v>1</v>
      </c>
      <c r="R235" s="11">
        <v>0</v>
      </c>
      <c r="S235" s="11">
        <v>0</v>
      </c>
      <c r="T235" s="11">
        <v>0</v>
      </c>
    </row>
    <row r="236" spans="1:20" ht="14.25" customHeight="1">
      <c r="A236" s="23" t="s">
        <v>14</v>
      </c>
      <c r="B236" s="1" t="s">
        <v>24</v>
      </c>
      <c r="C236" s="1" t="s">
        <v>25</v>
      </c>
      <c r="D236" s="1" t="s">
        <v>26</v>
      </c>
      <c r="E236" s="2">
        <v>18</v>
      </c>
      <c r="F236" s="10" t="str">
        <f t="shared" si="100"/>
        <v>第５条の３（第３条第１項第４号）</v>
      </c>
      <c r="G236" s="11">
        <v>3</v>
      </c>
      <c r="H236" s="2">
        <v>39</v>
      </c>
      <c r="I236" s="10" t="str">
        <f t="shared" si="101"/>
        <v>(16)　イ</v>
      </c>
      <c r="J236" s="11">
        <v>0</v>
      </c>
      <c r="K236" s="2">
        <v>0</v>
      </c>
      <c r="L236" s="11">
        <v>0</v>
      </c>
      <c r="M236" s="13">
        <v>44588</v>
      </c>
      <c r="N236" s="10">
        <f t="shared" si="102"/>
        <v>0</v>
      </c>
      <c r="O236" s="11">
        <v>1</v>
      </c>
      <c r="P236" s="1" t="s">
        <v>685</v>
      </c>
      <c r="Q236" s="2">
        <v>1</v>
      </c>
      <c r="R236" s="11">
        <v>0</v>
      </c>
      <c r="S236" s="11">
        <v>0</v>
      </c>
      <c r="T236" s="11">
        <v>0</v>
      </c>
    </row>
    <row r="237" spans="1:20" ht="14.25" customHeight="1">
      <c r="A237" s="23" t="s">
        <v>14</v>
      </c>
      <c r="B237" s="1" t="s">
        <v>24</v>
      </c>
      <c r="C237" s="1" t="s">
        <v>25</v>
      </c>
      <c r="D237" s="1" t="s">
        <v>26</v>
      </c>
      <c r="E237" s="2">
        <v>30</v>
      </c>
      <c r="F237" s="10" t="str">
        <f t="shared" si="100"/>
        <v>第17条の４第１項</v>
      </c>
      <c r="G237" s="11">
        <v>2</v>
      </c>
      <c r="H237" s="2">
        <v>39</v>
      </c>
      <c r="I237" s="10" t="str">
        <f t="shared" si="101"/>
        <v>(16)　イ</v>
      </c>
      <c r="J237" s="11">
        <v>0</v>
      </c>
      <c r="K237" s="2">
        <v>12</v>
      </c>
      <c r="L237" s="11">
        <v>0</v>
      </c>
      <c r="M237" s="13">
        <v>44621</v>
      </c>
      <c r="N237" s="10">
        <f t="shared" si="102"/>
        <v>0</v>
      </c>
      <c r="O237" s="11">
        <v>1</v>
      </c>
      <c r="P237" s="1" t="s">
        <v>686</v>
      </c>
      <c r="Q237" s="2">
        <v>1</v>
      </c>
      <c r="R237" s="11">
        <v>0</v>
      </c>
      <c r="S237" s="11">
        <v>1</v>
      </c>
      <c r="T237" s="11">
        <v>0</v>
      </c>
    </row>
    <row r="238" spans="1:20" ht="14.25" customHeight="1">
      <c r="A238" s="23" t="s">
        <v>14</v>
      </c>
      <c r="B238" s="1" t="s">
        <v>24</v>
      </c>
      <c r="C238" s="1" t="s">
        <v>25</v>
      </c>
      <c r="D238" s="1" t="s">
        <v>26</v>
      </c>
      <c r="E238" s="2">
        <v>30</v>
      </c>
      <c r="F238" s="10" t="str">
        <f t="shared" si="100"/>
        <v>第17条の４第１項</v>
      </c>
      <c r="G238" s="11">
        <v>2</v>
      </c>
      <c r="H238" s="2">
        <v>41</v>
      </c>
      <c r="I238" s="10" t="str">
        <f t="shared" si="101"/>
        <v>(16)　ロ</v>
      </c>
      <c r="J238" s="11">
        <v>0</v>
      </c>
      <c r="K238" s="2">
        <v>12</v>
      </c>
      <c r="L238" s="11">
        <v>0</v>
      </c>
      <c r="M238" s="13">
        <v>44648</v>
      </c>
      <c r="N238" s="10">
        <f t="shared" si="102"/>
        <v>0</v>
      </c>
      <c r="O238" s="11">
        <v>1</v>
      </c>
      <c r="P238" s="1" t="s">
        <v>688</v>
      </c>
      <c r="Q238" s="2">
        <v>4</v>
      </c>
      <c r="R238" s="11">
        <v>0</v>
      </c>
      <c r="S238" s="11">
        <v>0</v>
      </c>
      <c r="T238" s="11">
        <v>0</v>
      </c>
    </row>
    <row r="239" spans="1:20" ht="14.25" customHeight="1">
      <c r="A239" s="23" t="s">
        <v>14</v>
      </c>
      <c r="B239" s="1" t="s">
        <v>24</v>
      </c>
      <c r="C239" s="1" t="s">
        <v>25</v>
      </c>
      <c r="D239" s="1" t="s">
        <v>26</v>
      </c>
      <c r="E239" s="2">
        <v>30</v>
      </c>
      <c r="F239" s="10" t="str">
        <f t="shared" si="100"/>
        <v>第17条の４第１項</v>
      </c>
      <c r="G239" s="11">
        <v>2</v>
      </c>
      <c r="H239" s="2">
        <v>41</v>
      </c>
      <c r="I239" s="10" t="str">
        <f t="shared" si="101"/>
        <v>(16)　ロ</v>
      </c>
      <c r="J239" s="11">
        <v>0</v>
      </c>
      <c r="K239" s="2">
        <v>22</v>
      </c>
      <c r="L239" s="11">
        <v>0</v>
      </c>
      <c r="M239" s="13">
        <v>44648</v>
      </c>
      <c r="N239" s="10">
        <f t="shared" si="102"/>
        <v>0</v>
      </c>
      <c r="O239" s="11">
        <v>1</v>
      </c>
      <c r="P239" s="1" t="s">
        <v>688</v>
      </c>
      <c r="Q239" s="2">
        <v>4</v>
      </c>
      <c r="R239" s="11">
        <v>0</v>
      </c>
      <c r="S239" s="11">
        <v>0</v>
      </c>
      <c r="T239" s="11">
        <v>0</v>
      </c>
    </row>
    <row r="240" spans="1:20" ht="14.25" customHeight="1">
      <c r="A240" s="23" t="s">
        <v>14</v>
      </c>
      <c r="B240" s="1" t="s">
        <v>24</v>
      </c>
      <c r="C240" s="1" t="s">
        <v>27</v>
      </c>
      <c r="D240" s="1" t="s">
        <v>28</v>
      </c>
      <c r="E240" s="2">
        <v>17</v>
      </c>
      <c r="F240" s="10" t="str">
        <f t="shared" si="100"/>
        <v>第５条の３（第３条第１項第３号）</v>
      </c>
      <c r="G240" s="11">
        <v>3</v>
      </c>
      <c r="H240" s="2">
        <v>39</v>
      </c>
      <c r="I240" s="10" t="str">
        <f t="shared" si="101"/>
        <v>(16)　イ</v>
      </c>
      <c r="J240" s="11">
        <v>2</v>
      </c>
      <c r="K240" s="2">
        <v>0</v>
      </c>
      <c r="L240" s="11">
        <v>0</v>
      </c>
      <c r="M240" s="13">
        <v>44552</v>
      </c>
      <c r="N240" s="10">
        <f t="shared" si="102"/>
        <v>0</v>
      </c>
      <c r="O240" s="11">
        <v>1</v>
      </c>
      <c r="P240" s="1" t="s">
        <v>662</v>
      </c>
      <c r="Q240" s="2">
        <v>1</v>
      </c>
      <c r="R240" s="11">
        <v>0</v>
      </c>
      <c r="S240" s="11">
        <v>0</v>
      </c>
      <c r="T240" s="11">
        <v>0</v>
      </c>
    </row>
    <row r="241" spans="1:20" ht="14.25" customHeight="1">
      <c r="A241" s="23" t="s">
        <v>14</v>
      </c>
      <c r="B241" s="1" t="s">
        <v>24</v>
      </c>
      <c r="C241" s="1" t="s">
        <v>547</v>
      </c>
      <c r="D241" s="1" t="s">
        <v>548</v>
      </c>
      <c r="E241" s="2">
        <v>30</v>
      </c>
      <c r="F241" s="10" t="str">
        <f t="shared" si="100"/>
        <v>第17条の４第１項</v>
      </c>
      <c r="G241" s="11">
        <v>1</v>
      </c>
      <c r="H241" s="2">
        <v>39</v>
      </c>
      <c r="I241" s="10" t="str">
        <f t="shared" si="101"/>
        <v>(16)　イ</v>
      </c>
      <c r="J241" s="11">
        <v>2</v>
      </c>
      <c r="K241" s="2">
        <v>22</v>
      </c>
      <c r="L241" s="11">
        <v>0</v>
      </c>
      <c r="M241" s="13">
        <v>44337</v>
      </c>
      <c r="N241" s="10">
        <f t="shared" si="102"/>
        <v>0</v>
      </c>
      <c r="O241" s="11">
        <v>1</v>
      </c>
      <c r="P241" s="1" t="s">
        <v>525</v>
      </c>
      <c r="Q241" s="2">
        <v>4</v>
      </c>
      <c r="R241" s="11">
        <v>0</v>
      </c>
      <c r="S241" s="11">
        <v>0</v>
      </c>
      <c r="T241" s="11">
        <v>0</v>
      </c>
    </row>
    <row r="242" spans="1:20" ht="14.25" customHeight="1">
      <c r="A242" s="23" t="s">
        <v>14</v>
      </c>
      <c r="B242" s="1" t="s">
        <v>24</v>
      </c>
      <c r="C242" s="1" t="s">
        <v>547</v>
      </c>
      <c r="D242" s="1" t="s">
        <v>548</v>
      </c>
      <c r="E242" s="2">
        <v>18</v>
      </c>
      <c r="F242" s="10" t="str">
        <f t="shared" si="100"/>
        <v>第５条の３（第３条第１項第４号）</v>
      </c>
      <c r="G242" s="11">
        <v>3</v>
      </c>
      <c r="H242" s="2">
        <v>39</v>
      </c>
      <c r="I242" s="10" t="str">
        <f t="shared" si="101"/>
        <v>(16)　イ</v>
      </c>
      <c r="J242" s="11">
        <v>0</v>
      </c>
      <c r="K242" s="2">
        <v>0</v>
      </c>
      <c r="L242" s="11">
        <v>0</v>
      </c>
      <c r="M242" s="13">
        <v>44572</v>
      </c>
      <c r="N242" s="10">
        <f t="shared" si="102"/>
        <v>0</v>
      </c>
      <c r="O242" s="11">
        <v>1</v>
      </c>
      <c r="P242" s="1" t="s">
        <v>690</v>
      </c>
      <c r="Q242" s="2">
        <v>1</v>
      </c>
      <c r="R242" s="11">
        <v>0</v>
      </c>
      <c r="S242" s="11">
        <v>0</v>
      </c>
      <c r="T242" s="11">
        <v>0</v>
      </c>
    </row>
    <row r="243" spans="1:20" ht="14.25" customHeight="1">
      <c r="A243" s="23" t="s">
        <v>14</v>
      </c>
      <c r="B243" s="1" t="s">
        <v>24</v>
      </c>
      <c r="C243" s="1" t="s">
        <v>547</v>
      </c>
      <c r="D243" s="1" t="s">
        <v>548</v>
      </c>
      <c r="E243" s="2">
        <v>18</v>
      </c>
      <c r="F243" s="10" t="str">
        <f t="shared" si="100"/>
        <v>第５条の３（第３条第１項第４号）</v>
      </c>
      <c r="G243" s="11">
        <v>3</v>
      </c>
      <c r="H243" s="2">
        <v>39</v>
      </c>
      <c r="I243" s="10" t="str">
        <f t="shared" si="101"/>
        <v>(16)　イ</v>
      </c>
      <c r="J243" s="11">
        <v>0</v>
      </c>
      <c r="K243" s="2">
        <v>0</v>
      </c>
      <c r="L243" s="11">
        <v>0</v>
      </c>
      <c r="M243" s="13">
        <v>44572</v>
      </c>
      <c r="N243" s="10">
        <f t="shared" si="102"/>
        <v>0</v>
      </c>
      <c r="O243" s="11">
        <v>1</v>
      </c>
      <c r="P243" s="1" t="s">
        <v>690</v>
      </c>
      <c r="Q243" s="2">
        <v>1</v>
      </c>
      <c r="R243" s="11">
        <v>0</v>
      </c>
      <c r="S243" s="11">
        <v>0</v>
      </c>
      <c r="T243" s="11">
        <v>0</v>
      </c>
    </row>
    <row r="244" spans="1:20" ht="14.25" customHeight="1">
      <c r="A244" s="23" t="s">
        <v>14</v>
      </c>
      <c r="B244" s="1" t="s">
        <v>24</v>
      </c>
      <c r="C244" s="1" t="s">
        <v>408</v>
      </c>
      <c r="D244" s="1" t="s">
        <v>409</v>
      </c>
      <c r="E244" s="2">
        <v>30</v>
      </c>
      <c r="F244" s="10" t="str">
        <f t="shared" si="100"/>
        <v>第17条の４第１項</v>
      </c>
      <c r="G244" s="11">
        <v>1</v>
      </c>
      <c r="H244" s="2">
        <v>39</v>
      </c>
      <c r="I244" s="10" t="str">
        <f t="shared" si="101"/>
        <v>(16)　イ</v>
      </c>
      <c r="J244" s="11" t="s">
        <v>14</v>
      </c>
      <c r="K244" s="2">
        <v>22</v>
      </c>
      <c r="L244" s="11" t="s">
        <v>14</v>
      </c>
      <c r="M244" s="13">
        <v>44365</v>
      </c>
      <c r="N244" s="10">
        <f t="shared" si="102"/>
        <v>0</v>
      </c>
      <c r="O244" s="11">
        <v>1</v>
      </c>
      <c r="P244" s="1" t="s">
        <v>600</v>
      </c>
      <c r="Q244" s="2">
        <v>1</v>
      </c>
      <c r="R244" s="11" t="s">
        <v>14</v>
      </c>
      <c r="S244" s="11" t="s">
        <v>14</v>
      </c>
      <c r="T244" s="11" t="s">
        <v>14</v>
      </c>
    </row>
    <row r="245" spans="1:20" ht="14.25" customHeight="1">
      <c r="A245" s="23" t="s">
        <v>14</v>
      </c>
      <c r="B245" s="1" t="s">
        <v>24</v>
      </c>
      <c r="C245" s="1" t="s">
        <v>692</v>
      </c>
      <c r="D245" s="1" t="s">
        <v>693</v>
      </c>
      <c r="E245" s="2">
        <v>30</v>
      </c>
      <c r="F245" s="10" t="str">
        <f t="shared" si="100"/>
        <v>第17条の４第１項</v>
      </c>
      <c r="G245" s="11">
        <v>2</v>
      </c>
      <c r="H245" s="2">
        <v>38</v>
      </c>
      <c r="I245" s="10" t="str">
        <f t="shared" si="101"/>
        <v>(15) その他</v>
      </c>
      <c r="J245" s="11" t="s">
        <v>14</v>
      </c>
      <c r="K245" s="2">
        <v>12</v>
      </c>
      <c r="L245" s="11" t="s">
        <v>14</v>
      </c>
      <c r="M245" s="13">
        <v>44637</v>
      </c>
      <c r="N245" s="10">
        <f t="shared" si="102"/>
        <v>0</v>
      </c>
      <c r="O245" s="11">
        <v>1</v>
      </c>
      <c r="P245" s="1" t="s">
        <v>694</v>
      </c>
      <c r="Q245" s="2">
        <v>2</v>
      </c>
      <c r="R245" s="11" t="s">
        <v>14</v>
      </c>
      <c r="S245" s="11" t="s">
        <v>14</v>
      </c>
      <c r="T245" s="11" t="s">
        <v>14</v>
      </c>
    </row>
    <row r="246" spans="1:20" ht="14.25" customHeight="1">
      <c r="A246" s="23" t="s">
        <v>14</v>
      </c>
      <c r="B246" s="1" t="s">
        <v>24</v>
      </c>
      <c r="C246" s="1" t="s">
        <v>692</v>
      </c>
      <c r="D246" s="1" t="s">
        <v>695</v>
      </c>
      <c r="E246" s="2">
        <v>30</v>
      </c>
      <c r="F246" s="10" t="str">
        <f t="shared" si="100"/>
        <v>第17条の４第１項</v>
      </c>
      <c r="G246" s="11">
        <v>1</v>
      </c>
      <c r="H246" s="2">
        <v>39</v>
      </c>
      <c r="I246" s="10" t="str">
        <f t="shared" si="101"/>
        <v>(16)　イ</v>
      </c>
      <c r="J246" s="11" t="s">
        <v>14</v>
      </c>
      <c r="K246" s="2">
        <v>12</v>
      </c>
      <c r="L246" s="11" t="s">
        <v>14</v>
      </c>
      <c r="M246" s="13">
        <v>44536</v>
      </c>
      <c r="N246" s="10">
        <f t="shared" si="102"/>
        <v>0</v>
      </c>
      <c r="O246" s="11">
        <v>1</v>
      </c>
      <c r="P246" s="1" t="s">
        <v>696</v>
      </c>
      <c r="Q246" s="2">
        <v>2</v>
      </c>
      <c r="R246" s="11" t="s">
        <v>14</v>
      </c>
      <c r="S246" s="11" t="s">
        <v>14</v>
      </c>
      <c r="T246" s="11" t="s">
        <v>14</v>
      </c>
    </row>
    <row r="247" spans="1:20" ht="14.25" customHeight="1">
      <c r="A247" s="23" t="s">
        <v>14</v>
      </c>
      <c r="B247" s="1" t="s">
        <v>24</v>
      </c>
      <c r="C247" s="1" t="s">
        <v>692</v>
      </c>
      <c r="D247" s="1" t="s">
        <v>695</v>
      </c>
      <c r="E247" s="2">
        <v>30</v>
      </c>
      <c r="F247" s="10" t="str">
        <f t="shared" si="100"/>
        <v>第17条の４第１項</v>
      </c>
      <c r="G247" s="11">
        <v>1</v>
      </c>
      <c r="H247" s="2">
        <v>39</v>
      </c>
      <c r="I247" s="10" t="str">
        <f t="shared" si="101"/>
        <v>(16)　イ</v>
      </c>
      <c r="J247" s="11" t="s">
        <v>14</v>
      </c>
      <c r="K247" s="2">
        <v>22</v>
      </c>
      <c r="L247" s="11" t="s">
        <v>14</v>
      </c>
      <c r="M247" s="13">
        <v>44536</v>
      </c>
      <c r="N247" s="10">
        <f t="shared" si="102"/>
        <v>0</v>
      </c>
      <c r="O247" s="11">
        <v>1</v>
      </c>
      <c r="P247" s="1" t="s">
        <v>696</v>
      </c>
      <c r="Q247" s="2">
        <v>2</v>
      </c>
      <c r="R247" s="11" t="s">
        <v>14</v>
      </c>
      <c r="S247" s="11" t="s">
        <v>14</v>
      </c>
      <c r="T247" s="11" t="s">
        <v>14</v>
      </c>
    </row>
    <row r="248" spans="1:20" ht="14.25" customHeight="1">
      <c r="A248" s="23" t="s">
        <v>14</v>
      </c>
      <c r="B248" s="1" t="s">
        <v>29</v>
      </c>
      <c r="C248" s="1" t="s">
        <v>30</v>
      </c>
      <c r="D248" s="1" t="s">
        <v>31</v>
      </c>
      <c r="E248" s="2">
        <v>30</v>
      </c>
      <c r="F248" s="10" t="str">
        <f t="shared" si="100"/>
        <v>第17条の４第１項</v>
      </c>
      <c r="G248" s="11">
        <v>2</v>
      </c>
      <c r="H248" s="2">
        <v>39</v>
      </c>
      <c r="I248" s="10" t="str">
        <f t="shared" si="101"/>
        <v>(16)　イ</v>
      </c>
      <c r="J248" s="11">
        <v>0</v>
      </c>
      <c r="K248" s="2">
        <v>26</v>
      </c>
      <c r="L248" s="11">
        <v>0</v>
      </c>
      <c r="M248" s="13">
        <v>41289</v>
      </c>
      <c r="N248" s="10">
        <f t="shared" si="102"/>
        <v>9</v>
      </c>
      <c r="O248" s="11">
        <v>1</v>
      </c>
      <c r="P248" s="1" t="s">
        <v>474</v>
      </c>
      <c r="Q248" s="2">
        <v>4</v>
      </c>
      <c r="R248" s="11">
        <v>0</v>
      </c>
      <c r="S248" s="11">
        <v>0</v>
      </c>
      <c r="T248" s="11">
        <v>0</v>
      </c>
    </row>
    <row r="249" spans="1:20" ht="14.25" customHeight="1">
      <c r="A249" s="23" t="s">
        <v>14</v>
      </c>
      <c r="B249" s="1" t="s">
        <v>29</v>
      </c>
      <c r="C249" s="1" t="s">
        <v>30</v>
      </c>
      <c r="D249" s="1" t="s">
        <v>31</v>
      </c>
      <c r="E249" s="2">
        <v>30</v>
      </c>
      <c r="F249" s="10" t="str">
        <f t="shared" si="100"/>
        <v>第17条の４第１項</v>
      </c>
      <c r="G249" s="11">
        <v>2</v>
      </c>
      <c r="H249" s="2">
        <v>39</v>
      </c>
      <c r="I249" s="10" t="str">
        <f t="shared" si="101"/>
        <v>(16)　イ</v>
      </c>
      <c r="J249" s="11">
        <v>0</v>
      </c>
      <c r="K249" s="2">
        <v>26</v>
      </c>
      <c r="L249" s="11">
        <v>0</v>
      </c>
      <c r="M249" s="13">
        <v>41289</v>
      </c>
      <c r="N249" s="10">
        <f t="shared" si="102"/>
        <v>9</v>
      </c>
      <c r="O249" s="11">
        <v>1</v>
      </c>
      <c r="P249" s="1" t="s">
        <v>474</v>
      </c>
      <c r="Q249" s="2">
        <v>4</v>
      </c>
      <c r="R249" s="11">
        <v>0</v>
      </c>
      <c r="S249" s="11">
        <v>0</v>
      </c>
      <c r="T249" s="11">
        <v>0</v>
      </c>
    </row>
    <row r="250" spans="1:20" ht="14.25" customHeight="1">
      <c r="A250" s="23" t="s">
        <v>14</v>
      </c>
      <c r="B250" s="1" t="s">
        <v>29</v>
      </c>
      <c r="C250" s="1" t="s">
        <v>30</v>
      </c>
      <c r="D250" s="1" t="s">
        <v>31</v>
      </c>
      <c r="E250" s="2">
        <v>30</v>
      </c>
      <c r="F250" s="10" t="str">
        <f t="shared" si="100"/>
        <v>第17条の４第１項</v>
      </c>
      <c r="G250" s="11">
        <v>2</v>
      </c>
      <c r="H250" s="2">
        <v>39</v>
      </c>
      <c r="I250" s="10" t="str">
        <f t="shared" si="101"/>
        <v>(16)　イ</v>
      </c>
      <c r="J250" s="11">
        <v>0</v>
      </c>
      <c r="K250" s="2">
        <v>22</v>
      </c>
      <c r="L250" s="11">
        <v>0</v>
      </c>
      <c r="M250" s="13">
        <v>43521</v>
      </c>
      <c r="N250" s="10">
        <f t="shared" si="102"/>
        <v>3</v>
      </c>
      <c r="O250" s="11">
        <v>1</v>
      </c>
      <c r="P250" s="1" t="s">
        <v>475</v>
      </c>
      <c r="Q250" s="2">
        <v>4</v>
      </c>
      <c r="R250" s="11">
        <v>0</v>
      </c>
      <c r="S250" s="11">
        <v>0</v>
      </c>
      <c r="T250" s="11">
        <v>0</v>
      </c>
    </row>
    <row r="251" spans="1:20" ht="14.25" customHeight="1">
      <c r="A251" s="23" t="s">
        <v>14</v>
      </c>
      <c r="B251" s="1" t="s">
        <v>29</v>
      </c>
      <c r="C251" s="1" t="s">
        <v>30</v>
      </c>
      <c r="D251" s="1" t="s">
        <v>31</v>
      </c>
      <c r="E251" s="2">
        <v>30</v>
      </c>
      <c r="F251" s="10" t="str">
        <f t="shared" si="100"/>
        <v>第17条の４第１項</v>
      </c>
      <c r="G251" s="11">
        <v>2</v>
      </c>
      <c r="H251" s="2">
        <v>39</v>
      </c>
      <c r="I251" s="10" t="str">
        <f t="shared" si="101"/>
        <v>(16)　イ</v>
      </c>
      <c r="J251" s="11">
        <v>0</v>
      </c>
      <c r="K251" s="2">
        <v>22</v>
      </c>
      <c r="L251" s="11">
        <v>0</v>
      </c>
      <c r="M251" s="13">
        <v>43521</v>
      </c>
      <c r="N251" s="10">
        <f t="shared" si="102"/>
        <v>3</v>
      </c>
      <c r="O251" s="11">
        <v>1</v>
      </c>
      <c r="P251" s="1" t="s">
        <v>421</v>
      </c>
      <c r="Q251" s="2">
        <v>4</v>
      </c>
      <c r="R251" s="11">
        <v>0</v>
      </c>
      <c r="S251" s="11">
        <v>0</v>
      </c>
      <c r="T251" s="11">
        <v>0</v>
      </c>
    </row>
    <row r="252" spans="1:20" ht="14.25" customHeight="1">
      <c r="A252" s="23" t="s">
        <v>14</v>
      </c>
      <c r="B252" s="1" t="s">
        <v>29</v>
      </c>
      <c r="C252" s="1" t="s">
        <v>30</v>
      </c>
      <c r="D252" s="1" t="s">
        <v>31</v>
      </c>
      <c r="E252" s="2">
        <v>30</v>
      </c>
      <c r="F252" s="10" t="str">
        <f t="shared" si="100"/>
        <v>第17条の４第１項</v>
      </c>
      <c r="G252" s="11">
        <v>2</v>
      </c>
      <c r="H252" s="2">
        <v>39</v>
      </c>
      <c r="I252" s="10" t="str">
        <f t="shared" si="101"/>
        <v>(16)　イ</v>
      </c>
      <c r="J252" s="11">
        <v>0</v>
      </c>
      <c r="K252" s="2">
        <v>22</v>
      </c>
      <c r="L252" s="11">
        <v>0</v>
      </c>
      <c r="M252" s="13">
        <v>43521</v>
      </c>
      <c r="N252" s="10">
        <f t="shared" si="102"/>
        <v>3</v>
      </c>
      <c r="O252" s="11">
        <v>1</v>
      </c>
      <c r="P252" s="1" t="s">
        <v>421</v>
      </c>
      <c r="Q252" s="2">
        <v>4</v>
      </c>
      <c r="R252" s="11">
        <v>0</v>
      </c>
      <c r="S252" s="11">
        <v>0</v>
      </c>
      <c r="T252" s="11">
        <v>0</v>
      </c>
    </row>
    <row r="253" spans="1:20" ht="14.25" customHeight="1">
      <c r="A253" s="23" t="s">
        <v>14</v>
      </c>
      <c r="B253" s="1" t="s">
        <v>29</v>
      </c>
      <c r="C253" s="1" t="s">
        <v>30</v>
      </c>
      <c r="D253" s="1" t="s">
        <v>31</v>
      </c>
      <c r="E253" s="2">
        <v>30</v>
      </c>
      <c r="F253" s="10" t="str">
        <f t="shared" si="100"/>
        <v>第17条の４第１項</v>
      </c>
      <c r="G253" s="11">
        <v>2</v>
      </c>
      <c r="H253" s="2">
        <v>39</v>
      </c>
      <c r="I253" s="10" t="str">
        <f t="shared" si="101"/>
        <v>(16)　イ</v>
      </c>
      <c r="J253" s="11">
        <v>0</v>
      </c>
      <c r="K253" s="2">
        <v>22</v>
      </c>
      <c r="L253" s="11">
        <v>0</v>
      </c>
      <c r="M253" s="13">
        <v>43521</v>
      </c>
      <c r="N253" s="10">
        <f t="shared" si="102"/>
        <v>3</v>
      </c>
      <c r="O253" s="11">
        <v>1</v>
      </c>
      <c r="P253" s="1" t="s">
        <v>421</v>
      </c>
      <c r="Q253" s="2">
        <v>4</v>
      </c>
      <c r="R253" s="11">
        <v>0</v>
      </c>
      <c r="S253" s="11">
        <v>0</v>
      </c>
      <c r="T253" s="11">
        <v>0</v>
      </c>
    </row>
    <row r="254" spans="1:20" ht="14.25" customHeight="1">
      <c r="A254" s="23" t="s">
        <v>14</v>
      </c>
      <c r="B254" s="1" t="s">
        <v>29</v>
      </c>
      <c r="C254" s="1" t="s">
        <v>30</v>
      </c>
      <c r="D254" s="1" t="s">
        <v>31</v>
      </c>
      <c r="E254" s="2">
        <v>30</v>
      </c>
      <c r="F254" s="10" t="str">
        <f t="shared" si="100"/>
        <v>第17条の４第１項</v>
      </c>
      <c r="G254" s="11">
        <v>2</v>
      </c>
      <c r="H254" s="2">
        <v>39</v>
      </c>
      <c r="I254" s="10" t="str">
        <f t="shared" si="101"/>
        <v>(16)　イ</v>
      </c>
      <c r="J254" s="11">
        <v>0</v>
      </c>
      <c r="K254" s="2">
        <v>26</v>
      </c>
      <c r="L254" s="11">
        <v>0</v>
      </c>
      <c r="M254" s="13">
        <v>43521</v>
      </c>
      <c r="N254" s="10">
        <f t="shared" si="102"/>
        <v>3</v>
      </c>
      <c r="O254" s="11">
        <v>1</v>
      </c>
      <c r="P254" s="1" t="s">
        <v>476</v>
      </c>
      <c r="Q254" s="2">
        <v>4</v>
      </c>
      <c r="R254" s="11">
        <v>0</v>
      </c>
      <c r="S254" s="11">
        <v>0</v>
      </c>
      <c r="T254" s="11">
        <v>0</v>
      </c>
    </row>
    <row r="255" spans="1:20" ht="14.25" customHeight="1">
      <c r="A255" s="23" t="s">
        <v>14</v>
      </c>
      <c r="B255" s="1" t="s">
        <v>29</v>
      </c>
      <c r="C255" s="1" t="s">
        <v>30</v>
      </c>
      <c r="D255" s="1" t="s">
        <v>31</v>
      </c>
      <c r="E255" s="2">
        <v>30</v>
      </c>
      <c r="F255" s="10" t="str">
        <f t="shared" si="100"/>
        <v>第17条の４第１項</v>
      </c>
      <c r="G255" s="11">
        <v>2</v>
      </c>
      <c r="H255" s="2">
        <v>39</v>
      </c>
      <c r="I255" s="10" t="str">
        <f t="shared" si="101"/>
        <v>(16)　イ</v>
      </c>
      <c r="J255" s="11">
        <v>0</v>
      </c>
      <c r="K255" s="2">
        <v>25</v>
      </c>
      <c r="L255" s="11">
        <v>0</v>
      </c>
      <c r="M255" s="13">
        <v>43521</v>
      </c>
      <c r="N255" s="10">
        <f t="shared" si="102"/>
        <v>3</v>
      </c>
      <c r="O255" s="11">
        <v>1</v>
      </c>
      <c r="P255" s="1" t="s">
        <v>476</v>
      </c>
      <c r="Q255" s="2">
        <v>4</v>
      </c>
      <c r="R255" s="11">
        <v>0</v>
      </c>
      <c r="S255" s="11">
        <v>0</v>
      </c>
      <c r="T255" s="11">
        <v>0</v>
      </c>
    </row>
    <row r="256" spans="1:20" ht="14.25" customHeight="1">
      <c r="A256" s="23" t="s">
        <v>14</v>
      </c>
      <c r="B256" s="1" t="s">
        <v>29</v>
      </c>
      <c r="C256" s="1" t="s">
        <v>30</v>
      </c>
      <c r="D256" s="1" t="s">
        <v>31</v>
      </c>
      <c r="E256" s="2">
        <v>30</v>
      </c>
      <c r="F256" s="10" t="str">
        <f t="shared" si="100"/>
        <v>第17条の４第１項</v>
      </c>
      <c r="G256" s="11">
        <v>2</v>
      </c>
      <c r="H256" s="2">
        <v>39</v>
      </c>
      <c r="I256" s="10" t="str">
        <f t="shared" si="101"/>
        <v>(16)　イ</v>
      </c>
      <c r="J256" s="11">
        <v>0</v>
      </c>
      <c r="K256" s="2">
        <v>27</v>
      </c>
      <c r="L256" s="11">
        <v>0</v>
      </c>
      <c r="M256" s="13">
        <v>43521</v>
      </c>
      <c r="N256" s="10">
        <f t="shared" si="102"/>
        <v>3</v>
      </c>
      <c r="O256" s="11">
        <v>1</v>
      </c>
      <c r="P256" s="1" t="s">
        <v>475</v>
      </c>
      <c r="Q256" s="2">
        <v>4</v>
      </c>
      <c r="R256" s="11">
        <v>0</v>
      </c>
      <c r="S256" s="11">
        <v>0</v>
      </c>
      <c r="T256" s="11">
        <v>0</v>
      </c>
    </row>
    <row r="257" spans="1:20" ht="14.25" customHeight="1">
      <c r="A257" s="23" t="s">
        <v>14</v>
      </c>
      <c r="B257" s="1" t="s">
        <v>29</v>
      </c>
      <c r="C257" s="1" t="s">
        <v>30</v>
      </c>
      <c r="D257" s="1" t="s">
        <v>31</v>
      </c>
      <c r="E257" s="2">
        <v>17</v>
      </c>
      <c r="F257" s="10" t="str">
        <f t="shared" si="100"/>
        <v>第５条の３（第３条第１項第３号）</v>
      </c>
      <c r="G257" s="11">
        <v>3</v>
      </c>
      <c r="H257" s="2">
        <v>19</v>
      </c>
      <c r="I257" s="10" t="str">
        <f t="shared" si="101"/>
        <v>(5)　ロ</v>
      </c>
      <c r="J257" s="11">
        <v>0</v>
      </c>
      <c r="K257" s="2">
        <v>0</v>
      </c>
      <c r="L257" s="11">
        <v>0</v>
      </c>
      <c r="M257" s="13">
        <v>43678</v>
      </c>
      <c r="N257" s="10">
        <f t="shared" si="102"/>
        <v>2</v>
      </c>
      <c r="O257" s="11">
        <v>1</v>
      </c>
      <c r="P257" s="1" t="s">
        <v>423</v>
      </c>
      <c r="Q257" s="2">
        <v>4</v>
      </c>
      <c r="R257" s="11">
        <v>0</v>
      </c>
      <c r="S257" s="11">
        <v>0</v>
      </c>
      <c r="T257" s="11">
        <v>0</v>
      </c>
    </row>
    <row r="258" spans="1:20" ht="14.25" customHeight="1">
      <c r="A258" s="23" t="s">
        <v>14</v>
      </c>
      <c r="B258" s="1" t="s">
        <v>29</v>
      </c>
      <c r="C258" s="1" t="s">
        <v>30</v>
      </c>
      <c r="D258" s="1" t="s">
        <v>31</v>
      </c>
      <c r="E258" s="2">
        <v>30</v>
      </c>
      <c r="F258" s="10" t="str">
        <f t="shared" si="100"/>
        <v>第17条の４第１項</v>
      </c>
      <c r="G258" s="11">
        <v>2</v>
      </c>
      <c r="H258" s="2">
        <v>39</v>
      </c>
      <c r="I258" s="10" t="str">
        <f t="shared" si="101"/>
        <v>(16)　イ</v>
      </c>
      <c r="J258" s="11">
        <v>0</v>
      </c>
      <c r="K258" s="2">
        <v>22</v>
      </c>
      <c r="L258" s="11">
        <v>0</v>
      </c>
      <c r="M258" s="13">
        <v>43780</v>
      </c>
      <c r="N258" s="10">
        <f t="shared" si="102"/>
        <v>2</v>
      </c>
      <c r="O258" s="11">
        <v>1</v>
      </c>
      <c r="P258" s="1" t="s">
        <v>431</v>
      </c>
      <c r="Q258" s="2">
        <v>4</v>
      </c>
      <c r="R258" s="11">
        <v>0</v>
      </c>
      <c r="S258" s="11">
        <v>0</v>
      </c>
      <c r="T258" s="11">
        <v>1</v>
      </c>
    </row>
    <row r="259" spans="1:20" ht="14.25" customHeight="1">
      <c r="A259" s="23" t="s">
        <v>14</v>
      </c>
      <c r="B259" s="1" t="s">
        <v>29</v>
      </c>
      <c r="C259" s="1" t="s">
        <v>30</v>
      </c>
      <c r="D259" s="1" t="s">
        <v>31</v>
      </c>
      <c r="E259" s="2">
        <v>30</v>
      </c>
      <c r="F259" s="10" t="str">
        <f t="shared" si="100"/>
        <v>第17条の４第１項</v>
      </c>
      <c r="G259" s="11">
        <v>2</v>
      </c>
      <c r="H259" s="2">
        <v>39</v>
      </c>
      <c r="I259" s="10" t="str">
        <f t="shared" si="101"/>
        <v>(16)　イ</v>
      </c>
      <c r="J259" s="11">
        <v>0</v>
      </c>
      <c r="K259" s="2">
        <v>22</v>
      </c>
      <c r="L259" s="11">
        <v>0</v>
      </c>
      <c r="M259" s="13">
        <v>43780</v>
      </c>
      <c r="N259" s="10">
        <f t="shared" si="102"/>
        <v>2</v>
      </c>
      <c r="O259" s="11">
        <v>1</v>
      </c>
      <c r="P259" s="1" t="s">
        <v>431</v>
      </c>
      <c r="Q259" s="2">
        <v>4</v>
      </c>
      <c r="R259" s="11">
        <v>0</v>
      </c>
      <c r="S259" s="11">
        <v>0</v>
      </c>
      <c r="T259" s="11">
        <v>1</v>
      </c>
    </row>
    <row r="260" spans="1:20" ht="14.25" customHeight="1">
      <c r="A260" s="23" t="s">
        <v>14</v>
      </c>
      <c r="B260" s="1" t="s">
        <v>29</v>
      </c>
      <c r="C260" s="1" t="s">
        <v>30</v>
      </c>
      <c r="D260" s="1" t="s">
        <v>31</v>
      </c>
      <c r="E260" s="2">
        <v>30</v>
      </c>
      <c r="F260" s="10" t="str">
        <f t="shared" ref="F260:F323" si="103">VLOOKUP(E260,$BS$4:$BT$39,2,FALSE)</f>
        <v>第17条の４第１項</v>
      </c>
      <c r="G260" s="11">
        <v>2</v>
      </c>
      <c r="H260" s="2">
        <v>39</v>
      </c>
      <c r="I260" s="10" t="str">
        <f t="shared" ref="I260:I323" si="104">VLOOKUP(H260,$BV$4:$BX$53,2,FALSE)</f>
        <v>(16)　イ</v>
      </c>
      <c r="J260" s="11">
        <v>0</v>
      </c>
      <c r="K260" s="2">
        <v>22</v>
      </c>
      <c r="L260" s="11">
        <v>0</v>
      </c>
      <c r="M260" s="13">
        <v>43780</v>
      </c>
      <c r="N260" s="10">
        <f t="shared" ref="N260:N323" si="105">DATEDIF(M260,"2022/3/31","Y")</f>
        <v>2</v>
      </c>
      <c r="O260" s="11">
        <v>1</v>
      </c>
      <c r="P260" s="1" t="s">
        <v>431</v>
      </c>
      <c r="Q260" s="2">
        <v>4</v>
      </c>
      <c r="R260" s="11">
        <v>0</v>
      </c>
      <c r="S260" s="11">
        <v>0</v>
      </c>
      <c r="T260" s="11">
        <v>1</v>
      </c>
    </row>
    <row r="261" spans="1:20" ht="14.25" customHeight="1">
      <c r="A261" s="23" t="s">
        <v>14</v>
      </c>
      <c r="B261" s="1" t="s">
        <v>29</v>
      </c>
      <c r="C261" s="1" t="s">
        <v>30</v>
      </c>
      <c r="D261" s="1" t="s">
        <v>31</v>
      </c>
      <c r="E261" s="2">
        <v>30</v>
      </c>
      <c r="F261" s="10" t="str">
        <f t="shared" si="103"/>
        <v>第17条の４第１項</v>
      </c>
      <c r="G261" s="11">
        <v>2</v>
      </c>
      <c r="H261" s="2">
        <v>39</v>
      </c>
      <c r="I261" s="10" t="str">
        <f t="shared" si="104"/>
        <v>(16)　イ</v>
      </c>
      <c r="J261" s="11">
        <v>0</v>
      </c>
      <c r="K261" s="2">
        <v>27</v>
      </c>
      <c r="L261" s="11">
        <v>0</v>
      </c>
      <c r="M261" s="13">
        <v>43780</v>
      </c>
      <c r="N261" s="10">
        <f t="shared" si="105"/>
        <v>2</v>
      </c>
      <c r="O261" s="11">
        <v>1</v>
      </c>
      <c r="P261" s="1" t="s">
        <v>477</v>
      </c>
      <c r="Q261" s="2">
        <v>4</v>
      </c>
      <c r="R261" s="11">
        <v>0</v>
      </c>
      <c r="S261" s="11">
        <v>0</v>
      </c>
      <c r="T261" s="11">
        <v>1</v>
      </c>
    </row>
    <row r="262" spans="1:20" ht="14.25" customHeight="1">
      <c r="A262" s="23" t="s">
        <v>14</v>
      </c>
      <c r="B262" s="1" t="s">
        <v>29</v>
      </c>
      <c r="C262" s="1" t="s">
        <v>30</v>
      </c>
      <c r="D262" s="1" t="s">
        <v>31</v>
      </c>
      <c r="E262" s="2">
        <v>30</v>
      </c>
      <c r="F262" s="10" t="str">
        <f t="shared" si="103"/>
        <v>第17条の４第１項</v>
      </c>
      <c r="G262" s="11">
        <v>2</v>
      </c>
      <c r="H262" s="2">
        <v>39</v>
      </c>
      <c r="I262" s="10" t="str">
        <f t="shared" si="104"/>
        <v>(16)　イ</v>
      </c>
      <c r="J262" s="11">
        <v>0</v>
      </c>
      <c r="K262" s="2">
        <v>27</v>
      </c>
      <c r="L262" s="11">
        <v>0</v>
      </c>
      <c r="M262" s="13">
        <v>43780</v>
      </c>
      <c r="N262" s="10">
        <f t="shared" si="105"/>
        <v>2</v>
      </c>
      <c r="O262" s="11">
        <v>1</v>
      </c>
      <c r="P262" s="1" t="s">
        <v>477</v>
      </c>
      <c r="Q262" s="2">
        <v>4</v>
      </c>
      <c r="R262" s="11">
        <v>0</v>
      </c>
      <c r="S262" s="11">
        <v>0</v>
      </c>
      <c r="T262" s="11">
        <v>1</v>
      </c>
    </row>
    <row r="263" spans="1:20" ht="14.25" customHeight="1">
      <c r="A263" s="23" t="s">
        <v>14</v>
      </c>
      <c r="B263" s="1" t="s">
        <v>29</v>
      </c>
      <c r="C263" s="1" t="s">
        <v>30</v>
      </c>
      <c r="D263" s="1" t="s">
        <v>31</v>
      </c>
      <c r="E263" s="2">
        <v>30</v>
      </c>
      <c r="F263" s="10" t="str">
        <f t="shared" si="103"/>
        <v>第17条の４第１項</v>
      </c>
      <c r="G263" s="11">
        <v>2</v>
      </c>
      <c r="H263" s="2">
        <v>39</v>
      </c>
      <c r="I263" s="10" t="str">
        <f t="shared" si="104"/>
        <v>(16)　イ</v>
      </c>
      <c r="J263" s="11">
        <v>0</v>
      </c>
      <c r="K263" s="2">
        <v>12</v>
      </c>
      <c r="L263" s="11">
        <v>0</v>
      </c>
      <c r="M263" s="13">
        <v>43810</v>
      </c>
      <c r="N263" s="10">
        <f t="shared" si="105"/>
        <v>2</v>
      </c>
      <c r="O263" s="11">
        <v>1</v>
      </c>
      <c r="P263" s="1" t="s">
        <v>439</v>
      </c>
      <c r="Q263" s="2">
        <v>4</v>
      </c>
      <c r="R263" s="11">
        <v>0</v>
      </c>
      <c r="S263" s="11">
        <v>0</v>
      </c>
      <c r="T263" s="11">
        <v>0</v>
      </c>
    </row>
    <row r="264" spans="1:20" ht="14.25" customHeight="1">
      <c r="A264" s="23" t="s">
        <v>14</v>
      </c>
      <c r="B264" s="1" t="s">
        <v>29</v>
      </c>
      <c r="C264" s="1" t="s">
        <v>30</v>
      </c>
      <c r="D264" s="1" t="s">
        <v>31</v>
      </c>
      <c r="E264" s="2">
        <v>30</v>
      </c>
      <c r="F264" s="10" t="str">
        <f t="shared" si="103"/>
        <v>第17条の４第１項</v>
      </c>
      <c r="G264" s="11">
        <v>2</v>
      </c>
      <c r="H264" s="2">
        <v>39</v>
      </c>
      <c r="I264" s="10" t="str">
        <f t="shared" si="104"/>
        <v>(16)　イ</v>
      </c>
      <c r="J264" s="11">
        <v>0</v>
      </c>
      <c r="K264" s="2">
        <v>32</v>
      </c>
      <c r="L264" s="11">
        <v>0</v>
      </c>
      <c r="M264" s="13">
        <v>43810</v>
      </c>
      <c r="N264" s="10">
        <f t="shared" si="105"/>
        <v>2</v>
      </c>
      <c r="O264" s="11">
        <v>1</v>
      </c>
      <c r="P264" s="1" t="s">
        <v>439</v>
      </c>
      <c r="Q264" s="2">
        <v>4</v>
      </c>
      <c r="R264" s="11">
        <v>0</v>
      </c>
      <c r="S264" s="11">
        <v>0</v>
      </c>
      <c r="T264" s="11">
        <v>0</v>
      </c>
    </row>
    <row r="265" spans="1:20" ht="14.25" customHeight="1">
      <c r="A265" s="23" t="s">
        <v>14</v>
      </c>
      <c r="B265" s="1" t="s">
        <v>29</v>
      </c>
      <c r="C265" s="1" t="s">
        <v>30</v>
      </c>
      <c r="D265" s="1" t="s">
        <v>31</v>
      </c>
      <c r="E265" s="2">
        <v>30</v>
      </c>
      <c r="F265" s="10" t="str">
        <f t="shared" si="103"/>
        <v>第17条の４第１項</v>
      </c>
      <c r="G265" s="11">
        <v>2</v>
      </c>
      <c r="H265" s="2">
        <v>37</v>
      </c>
      <c r="I265" s="10" t="str">
        <f t="shared" si="104"/>
        <v>(15) 事務所</v>
      </c>
      <c r="J265" s="11">
        <v>0</v>
      </c>
      <c r="K265" s="2">
        <v>12</v>
      </c>
      <c r="L265" s="11">
        <v>0</v>
      </c>
      <c r="M265" s="13">
        <v>43889</v>
      </c>
      <c r="N265" s="10">
        <f t="shared" si="105"/>
        <v>2</v>
      </c>
      <c r="O265" s="11">
        <v>1</v>
      </c>
      <c r="P265" s="1" t="s">
        <v>454</v>
      </c>
      <c r="Q265" s="2">
        <v>4</v>
      </c>
      <c r="R265" s="11">
        <v>0</v>
      </c>
      <c r="S265" s="11">
        <v>0</v>
      </c>
      <c r="T265" s="11">
        <v>0</v>
      </c>
    </row>
    <row r="266" spans="1:20" ht="14.25" customHeight="1">
      <c r="A266" s="23" t="s">
        <v>14</v>
      </c>
      <c r="B266" s="1" t="s">
        <v>29</v>
      </c>
      <c r="C266" s="1" t="s">
        <v>30</v>
      </c>
      <c r="D266" s="1" t="s">
        <v>31</v>
      </c>
      <c r="E266" s="2">
        <v>30</v>
      </c>
      <c r="F266" s="10" t="str">
        <f t="shared" si="103"/>
        <v>第17条の４第１項</v>
      </c>
      <c r="G266" s="11">
        <v>2</v>
      </c>
      <c r="H266" s="2">
        <v>39</v>
      </c>
      <c r="I266" s="10" t="str">
        <f t="shared" si="104"/>
        <v>(16)　イ</v>
      </c>
      <c r="J266" s="11">
        <v>0</v>
      </c>
      <c r="K266" s="2">
        <v>12</v>
      </c>
      <c r="L266" s="11">
        <v>0</v>
      </c>
      <c r="M266" s="13">
        <v>43907</v>
      </c>
      <c r="N266" s="10">
        <f t="shared" si="105"/>
        <v>2</v>
      </c>
      <c r="O266" s="11">
        <v>1</v>
      </c>
      <c r="P266" s="1" t="s">
        <v>449</v>
      </c>
      <c r="Q266" s="2">
        <v>4</v>
      </c>
      <c r="R266" s="11">
        <v>0</v>
      </c>
      <c r="S266" s="11">
        <v>0</v>
      </c>
      <c r="T266" s="11">
        <v>0</v>
      </c>
    </row>
    <row r="267" spans="1:20" ht="14.25" customHeight="1">
      <c r="A267" s="23" t="s">
        <v>14</v>
      </c>
      <c r="B267" s="1" t="s">
        <v>29</v>
      </c>
      <c r="C267" s="1" t="s">
        <v>30</v>
      </c>
      <c r="D267" s="1" t="s">
        <v>31</v>
      </c>
      <c r="E267" s="2">
        <v>30</v>
      </c>
      <c r="F267" s="10" t="str">
        <f t="shared" si="103"/>
        <v>第17条の４第１項</v>
      </c>
      <c r="G267" s="11">
        <v>2</v>
      </c>
      <c r="H267" s="2">
        <v>41</v>
      </c>
      <c r="I267" s="10" t="str">
        <f t="shared" si="104"/>
        <v>(16)　ロ</v>
      </c>
      <c r="J267" s="11">
        <v>0</v>
      </c>
      <c r="K267" s="2">
        <v>12</v>
      </c>
      <c r="L267" s="11">
        <v>0</v>
      </c>
      <c r="M267" s="13">
        <v>43913</v>
      </c>
      <c r="N267" s="10">
        <f t="shared" si="105"/>
        <v>2</v>
      </c>
      <c r="O267" s="11">
        <v>1</v>
      </c>
      <c r="P267" s="1" t="s">
        <v>478</v>
      </c>
      <c r="Q267" s="2">
        <v>4</v>
      </c>
      <c r="R267" s="11">
        <v>0</v>
      </c>
      <c r="S267" s="11">
        <v>0</v>
      </c>
      <c r="T267" s="11">
        <v>0</v>
      </c>
    </row>
    <row r="268" spans="1:20" ht="14.25" customHeight="1">
      <c r="A268" s="23" t="s">
        <v>14</v>
      </c>
      <c r="B268" s="1" t="s">
        <v>29</v>
      </c>
      <c r="C268" s="1" t="s">
        <v>30</v>
      </c>
      <c r="D268" s="1" t="s">
        <v>31</v>
      </c>
      <c r="E268" s="2">
        <v>30</v>
      </c>
      <c r="F268" s="10" t="str">
        <f t="shared" si="103"/>
        <v>第17条の４第１項</v>
      </c>
      <c r="G268" s="11">
        <v>2</v>
      </c>
      <c r="H268" s="2">
        <v>19</v>
      </c>
      <c r="I268" s="10" t="str">
        <f t="shared" si="104"/>
        <v>(5)　ロ</v>
      </c>
      <c r="J268" s="11">
        <v>0</v>
      </c>
      <c r="K268" s="2">
        <v>12</v>
      </c>
      <c r="L268" s="11">
        <v>0</v>
      </c>
      <c r="M268" s="13">
        <v>43914</v>
      </c>
      <c r="N268" s="10">
        <f t="shared" si="105"/>
        <v>2</v>
      </c>
      <c r="O268" s="11">
        <v>1</v>
      </c>
      <c r="P268" s="1" t="s">
        <v>451</v>
      </c>
      <c r="Q268" s="2">
        <v>4</v>
      </c>
      <c r="R268" s="11">
        <v>0</v>
      </c>
      <c r="S268" s="11">
        <v>0</v>
      </c>
      <c r="T268" s="11">
        <v>0</v>
      </c>
    </row>
    <row r="269" spans="1:20" ht="14.25" customHeight="1">
      <c r="A269" s="23" t="s">
        <v>14</v>
      </c>
      <c r="B269" s="1" t="s">
        <v>29</v>
      </c>
      <c r="C269" s="1" t="s">
        <v>30</v>
      </c>
      <c r="D269" s="1" t="s">
        <v>31</v>
      </c>
      <c r="E269" s="2">
        <v>30</v>
      </c>
      <c r="F269" s="10" t="str">
        <f t="shared" si="103"/>
        <v>第17条の４第１項</v>
      </c>
      <c r="G269" s="11">
        <v>2</v>
      </c>
      <c r="H269" s="2">
        <v>19</v>
      </c>
      <c r="I269" s="10" t="str">
        <f t="shared" si="104"/>
        <v>(5)　ロ</v>
      </c>
      <c r="J269" s="11">
        <v>0</v>
      </c>
      <c r="K269" s="2">
        <v>12</v>
      </c>
      <c r="L269" s="11">
        <v>0</v>
      </c>
      <c r="M269" s="13">
        <v>43914</v>
      </c>
      <c r="N269" s="10">
        <f t="shared" si="105"/>
        <v>2</v>
      </c>
      <c r="O269" s="11">
        <v>1</v>
      </c>
      <c r="P269" s="1" t="s">
        <v>451</v>
      </c>
      <c r="Q269" s="2">
        <v>4</v>
      </c>
      <c r="R269" s="11">
        <v>0</v>
      </c>
      <c r="S269" s="11">
        <v>0</v>
      </c>
      <c r="T269" s="11">
        <v>0</v>
      </c>
    </row>
    <row r="270" spans="1:20" ht="14.25" customHeight="1">
      <c r="A270" s="23" t="s">
        <v>14</v>
      </c>
      <c r="B270" s="1" t="s">
        <v>29</v>
      </c>
      <c r="C270" s="1" t="s">
        <v>30</v>
      </c>
      <c r="D270" s="1" t="s">
        <v>31</v>
      </c>
      <c r="E270" s="2">
        <v>30</v>
      </c>
      <c r="F270" s="10" t="str">
        <f t="shared" si="103"/>
        <v>第17条の４第１項</v>
      </c>
      <c r="G270" s="11">
        <v>2</v>
      </c>
      <c r="H270" s="2">
        <v>19</v>
      </c>
      <c r="I270" s="10" t="str">
        <f t="shared" si="104"/>
        <v>(5)　ロ</v>
      </c>
      <c r="J270" s="11">
        <v>0</v>
      </c>
      <c r="K270" s="2">
        <v>12</v>
      </c>
      <c r="L270" s="11">
        <v>0</v>
      </c>
      <c r="M270" s="13">
        <v>43914</v>
      </c>
      <c r="N270" s="10">
        <f t="shared" si="105"/>
        <v>2</v>
      </c>
      <c r="O270" s="11">
        <v>1</v>
      </c>
      <c r="P270" s="1" t="s">
        <v>451</v>
      </c>
      <c r="Q270" s="2">
        <v>4</v>
      </c>
      <c r="R270" s="11">
        <v>0</v>
      </c>
      <c r="S270" s="11">
        <v>0</v>
      </c>
      <c r="T270" s="11">
        <v>0</v>
      </c>
    </row>
    <row r="271" spans="1:20" ht="14.25" customHeight="1">
      <c r="A271" s="23" t="s">
        <v>14</v>
      </c>
      <c r="B271" s="1" t="s">
        <v>29</v>
      </c>
      <c r="C271" s="1" t="s">
        <v>30</v>
      </c>
      <c r="D271" s="1" t="s">
        <v>31</v>
      </c>
      <c r="E271" s="2">
        <v>30</v>
      </c>
      <c r="F271" s="10" t="str">
        <f t="shared" si="103"/>
        <v>第17条の４第１項</v>
      </c>
      <c r="G271" s="11">
        <v>2</v>
      </c>
      <c r="H271" s="2">
        <v>19</v>
      </c>
      <c r="I271" s="10" t="str">
        <f t="shared" si="104"/>
        <v>(5)　ロ</v>
      </c>
      <c r="J271" s="11">
        <v>0</v>
      </c>
      <c r="K271" s="2">
        <v>22</v>
      </c>
      <c r="L271" s="11">
        <v>0</v>
      </c>
      <c r="M271" s="13">
        <v>43914</v>
      </c>
      <c r="N271" s="10">
        <f t="shared" si="105"/>
        <v>2</v>
      </c>
      <c r="O271" s="11">
        <v>1</v>
      </c>
      <c r="P271" s="1" t="s">
        <v>451</v>
      </c>
      <c r="Q271" s="2">
        <v>4</v>
      </c>
      <c r="R271" s="11">
        <v>0</v>
      </c>
      <c r="S271" s="11">
        <v>0</v>
      </c>
      <c r="T271" s="11">
        <v>0</v>
      </c>
    </row>
    <row r="272" spans="1:20" ht="14.25" customHeight="1">
      <c r="A272" s="23" t="s">
        <v>14</v>
      </c>
      <c r="B272" s="1" t="s">
        <v>29</v>
      </c>
      <c r="C272" s="1" t="s">
        <v>30</v>
      </c>
      <c r="D272" s="1" t="s">
        <v>31</v>
      </c>
      <c r="E272" s="2">
        <v>30</v>
      </c>
      <c r="F272" s="10" t="str">
        <f t="shared" si="103"/>
        <v>第17条の４第１項</v>
      </c>
      <c r="G272" s="11">
        <v>2</v>
      </c>
      <c r="H272" s="2">
        <v>19</v>
      </c>
      <c r="I272" s="10" t="str">
        <f t="shared" si="104"/>
        <v>(5)　ロ</v>
      </c>
      <c r="J272" s="11">
        <v>0</v>
      </c>
      <c r="K272" s="2">
        <v>22</v>
      </c>
      <c r="L272" s="11">
        <v>0</v>
      </c>
      <c r="M272" s="13">
        <v>43914</v>
      </c>
      <c r="N272" s="10">
        <f t="shared" si="105"/>
        <v>2</v>
      </c>
      <c r="O272" s="11">
        <v>1</v>
      </c>
      <c r="P272" s="1" t="s">
        <v>451</v>
      </c>
      <c r="Q272" s="2">
        <v>4</v>
      </c>
      <c r="R272" s="11">
        <v>0</v>
      </c>
      <c r="S272" s="11">
        <v>0</v>
      </c>
      <c r="T272" s="11">
        <v>0</v>
      </c>
    </row>
    <row r="273" spans="1:20" ht="14.25" customHeight="1">
      <c r="A273" s="23" t="s">
        <v>14</v>
      </c>
      <c r="B273" s="1" t="s">
        <v>29</v>
      </c>
      <c r="C273" s="1" t="s">
        <v>30</v>
      </c>
      <c r="D273" s="1" t="s">
        <v>31</v>
      </c>
      <c r="E273" s="2">
        <v>30</v>
      </c>
      <c r="F273" s="10" t="str">
        <f t="shared" si="103"/>
        <v>第17条の４第１項</v>
      </c>
      <c r="G273" s="11">
        <v>2</v>
      </c>
      <c r="H273" s="2">
        <v>19</v>
      </c>
      <c r="I273" s="10" t="str">
        <f t="shared" si="104"/>
        <v>(5)　ロ</v>
      </c>
      <c r="J273" s="11">
        <v>0</v>
      </c>
      <c r="K273" s="2">
        <v>22</v>
      </c>
      <c r="L273" s="11">
        <v>0</v>
      </c>
      <c r="M273" s="13">
        <v>43914</v>
      </c>
      <c r="N273" s="10">
        <f t="shared" si="105"/>
        <v>2</v>
      </c>
      <c r="O273" s="11">
        <v>1</v>
      </c>
      <c r="P273" s="1" t="s">
        <v>451</v>
      </c>
      <c r="Q273" s="2">
        <v>4</v>
      </c>
      <c r="R273" s="11">
        <v>0</v>
      </c>
      <c r="S273" s="11">
        <v>0</v>
      </c>
      <c r="T273" s="11">
        <v>0</v>
      </c>
    </row>
    <row r="274" spans="1:20" ht="14.25" customHeight="1">
      <c r="A274" s="23" t="s">
        <v>14</v>
      </c>
      <c r="B274" s="1" t="s">
        <v>29</v>
      </c>
      <c r="C274" s="1" t="s">
        <v>30</v>
      </c>
      <c r="D274" s="1" t="s">
        <v>31</v>
      </c>
      <c r="E274" s="2">
        <v>30</v>
      </c>
      <c r="F274" s="10" t="str">
        <f t="shared" si="103"/>
        <v>第17条の４第１項</v>
      </c>
      <c r="G274" s="11">
        <v>2</v>
      </c>
      <c r="H274" s="2">
        <v>39</v>
      </c>
      <c r="I274" s="10" t="str">
        <f t="shared" si="104"/>
        <v>(16)　イ</v>
      </c>
      <c r="J274" s="11">
        <v>0</v>
      </c>
      <c r="K274" s="2">
        <v>13</v>
      </c>
      <c r="L274" s="11">
        <v>0</v>
      </c>
      <c r="M274" s="13">
        <v>43915</v>
      </c>
      <c r="N274" s="10">
        <f t="shared" si="105"/>
        <v>2</v>
      </c>
      <c r="O274" s="11">
        <v>1</v>
      </c>
      <c r="P274" s="1" t="s">
        <v>479</v>
      </c>
      <c r="Q274" s="2">
        <v>4</v>
      </c>
      <c r="R274" s="11">
        <v>0</v>
      </c>
      <c r="S274" s="11">
        <v>0</v>
      </c>
      <c r="T274" s="11">
        <v>0</v>
      </c>
    </row>
    <row r="275" spans="1:20" ht="14.25" customHeight="1">
      <c r="A275" s="23" t="s">
        <v>14</v>
      </c>
      <c r="B275" s="1" t="s">
        <v>29</v>
      </c>
      <c r="C275" s="1" t="s">
        <v>30</v>
      </c>
      <c r="D275" s="1" t="s">
        <v>31</v>
      </c>
      <c r="E275" s="2">
        <v>30</v>
      </c>
      <c r="F275" s="10" t="str">
        <f t="shared" si="103"/>
        <v>第17条の４第１項</v>
      </c>
      <c r="G275" s="11">
        <v>2</v>
      </c>
      <c r="H275" s="2">
        <v>39</v>
      </c>
      <c r="I275" s="10" t="str">
        <f t="shared" si="104"/>
        <v>(16)　イ</v>
      </c>
      <c r="J275" s="11">
        <v>0</v>
      </c>
      <c r="K275" s="2">
        <v>33</v>
      </c>
      <c r="L275" s="11">
        <v>0</v>
      </c>
      <c r="M275" s="13">
        <v>43915</v>
      </c>
      <c r="N275" s="10">
        <f t="shared" si="105"/>
        <v>2</v>
      </c>
      <c r="O275" s="11">
        <v>1</v>
      </c>
      <c r="P275" s="1" t="s">
        <v>479</v>
      </c>
      <c r="Q275" s="2">
        <v>4</v>
      </c>
      <c r="R275" s="11">
        <v>0</v>
      </c>
      <c r="S275" s="11">
        <v>0</v>
      </c>
      <c r="T275" s="11">
        <v>0</v>
      </c>
    </row>
    <row r="276" spans="1:20" ht="14.25" customHeight="1">
      <c r="A276" s="23" t="s">
        <v>14</v>
      </c>
      <c r="B276" s="1" t="s">
        <v>29</v>
      </c>
      <c r="C276" s="1" t="s">
        <v>30</v>
      </c>
      <c r="D276" s="1" t="s">
        <v>31</v>
      </c>
      <c r="E276" s="2">
        <v>30</v>
      </c>
      <c r="F276" s="10" t="str">
        <f t="shared" si="103"/>
        <v>第17条の４第１項</v>
      </c>
      <c r="G276" s="11">
        <v>2</v>
      </c>
      <c r="H276" s="2">
        <v>39</v>
      </c>
      <c r="I276" s="10" t="str">
        <f t="shared" si="104"/>
        <v>(16)　イ</v>
      </c>
      <c r="J276" s="11">
        <v>0</v>
      </c>
      <c r="K276" s="2">
        <v>25</v>
      </c>
      <c r="L276" s="11">
        <v>0</v>
      </c>
      <c r="M276" s="13">
        <v>43915</v>
      </c>
      <c r="N276" s="10">
        <f t="shared" si="105"/>
        <v>2</v>
      </c>
      <c r="O276" s="11">
        <v>1</v>
      </c>
      <c r="P276" s="1" t="s">
        <v>479</v>
      </c>
      <c r="Q276" s="2">
        <v>4</v>
      </c>
      <c r="R276" s="11">
        <v>0</v>
      </c>
      <c r="S276" s="11">
        <v>0</v>
      </c>
      <c r="T276" s="11">
        <v>0</v>
      </c>
    </row>
    <row r="277" spans="1:20" ht="14.25" customHeight="1">
      <c r="A277" s="23" t="s">
        <v>14</v>
      </c>
      <c r="B277" s="1" t="s">
        <v>29</v>
      </c>
      <c r="C277" s="1" t="s">
        <v>30</v>
      </c>
      <c r="D277" s="1" t="s">
        <v>31</v>
      </c>
      <c r="E277" s="2">
        <v>30</v>
      </c>
      <c r="F277" s="10" t="str">
        <f t="shared" si="103"/>
        <v>第17条の４第１項</v>
      </c>
      <c r="G277" s="11">
        <v>2</v>
      </c>
      <c r="H277" s="2">
        <v>39</v>
      </c>
      <c r="I277" s="10" t="str">
        <f t="shared" si="104"/>
        <v>(16)　イ</v>
      </c>
      <c r="J277" s="11">
        <v>0</v>
      </c>
      <c r="K277" s="2">
        <v>32</v>
      </c>
      <c r="L277" s="11">
        <v>0</v>
      </c>
      <c r="M277" s="13">
        <v>43915</v>
      </c>
      <c r="N277" s="10">
        <f t="shared" si="105"/>
        <v>2</v>
      </c>
      <c r="O277" s="11">
        <v>1</v>
      </c>
      <c r="P277" s="1" t="s">
        <v>479</v>
      </c>
      <c r="Q277" s="2">
        <v>4</v>
      </c>
      <c r="R277" s="11">
        <v>0</v>
      </c>
      <c r="S277" s="11">
        <v>0</v>
      </c>
      <c r="T277" s="11">
        <v>0</v>
      </c>
    </row>
    <row r="278" spans="1:20" ht="14.25" customHeight="1">
      <c r="A278" s="23" t="s">
        <v>14</v>
      </c>
      <c r="B278" s="1" t="s">
        <v>29</v>
      </c>
      <c r="C278" s="1" t="s">
        <v>30</v>
      </c>
      <c r="D278" s="1" t="s">
        <v>31</v>
      </c>
      <c r="E278" s="2">
        <v>30</v>
      </c>
      <c r="F278" s="10" t="str">
        <f t="shared" si="103"/>
        <v>第17条の４第１項</v>
      </c>
      <c r="G278" s="11">
        <v>2</v>
      </c>
      <c r="H278" s="2">
        <v>41</v>
      </c>
      <c r="I278" s="10" t="str">
        <f t="shared" si="104"/>
        <v>(16)　ロ</v>
      </c>
      <c r="J278" s="11">
        <v>1</v>
      </c>
      <c r="K278" s="2">
        <v>13</v>
      </c>
      <c r="L278" s="11">
        <v>0</v>
      </c>
      <c r="M278" s="13">
        <v>43917</v>
      </c>
      <c r="N278" s="10">
        <f t="shared" si="105"/>
        <v>2</v>
      </c>
      <c r="O278" s="11">
        <v>1</v>
      </c>
      <c r="P278" s="1" t="s">
        <v>479</v>
      </c>
      <c r="Q278" s="2">
        <v>4</v>
      </c>
      <c r="R278" s="11">
        <v>0</v>
      </c>
      <c r="S278" s="11">
        <v>0</v>
      </c>
      <c r="T278" s="11">
        <v>0</v>
      </c>
    </row>
    <row r="279" spans="1:20" ht="14.25" customHeight="1">
      <c r="A279" s="23" t="s">
        <v>14</v>
      </c>
      <c r="B279" s="1" t="s">
        <v>29</v>
      </c>
      <c r="C279" s="1" t="s">
        <v>30</v>
      </c>
      <c r="D279" s="1" t="s">
        <v>31</v>
      </c>
      <c r="E279" s="2">
        <v>30</v>
      </c>
      <c r="F279" s="10" t="str">
        <f t="shared" si="103"/>
        <v>第17条の４第１項</v>
      </c>
      <c r="G279" s="11">
        <v>2</v>
      </c>
      <c r="H279" s="2">
        <v>41</v>
      </c>
      <c r="I279" s="10" t="str">
        <f t="shared" si="104"/>
        <v>(16)　ロ</v>
      </c>
      <c r="J279" s="11">
        <v>1</v>
      </c>
      <c r="K279" s="2">
        <v>12</v>
      </c>
      <c r="L279" s="11">
        <v>0</v>
      </c>
      <c r="M279" s="13">
        <v>43917</v>
      </c>
      <c r="N279" s="10">
        <f t="shared" si="105"/>
        <v>2</v>
      </c>
      <c r="O279" s="11">
        <v>1</v>
      </c>
      <c r="P279" s="1" t="s">
        <v>479</v>
      </c>
      <c r="Q279" s="2">
        <v>4</v>
      </c>
      <c r="R279" s="11">
        <v>0</v>
      </c>
      <c r="S279" s="11">
        <v>0</v>
      </c>
      <c r="T279" s="11">
        <v>0</v>
      </c>
    </row>
    <row r="280" spans="1:20" ht="14.25" customHeight="1">
      <c r="A280" s="23" t="s">
        <v>14</v>
      </c>
      <c r="B280" s="1" t="s">
        <v>29</v>
      </c>
      <c r="C280" s="1" t="s">
        <v>30</v>
      </c>
      <c r="D280" s="1" t="s">
        <v>31</v>
      </c>
      <c r="E280" s="2">
        <v>30</v>
      </c>
      <c r="F280" s="10" t="str">
        <f t="shared" si="103"/>
        <v>第17条の４第１項</v>
      </c>
      <c r="G280" s="11">
        <v>2</v>
      </c>
      <c r="H280" s="2">
        <v>41</v>
      </c>
      <c r="I280" s="10" t="str">
        <f t="shared" si="104"/>
        <v>(16)　ロ</v>
      </c>
      <c r="J280" s="11">
        <v>1</v>
      </c>
      <c r="K280" s="2">
        <v>33</v>
      </c>
      <c r="L280" s="11">
        <v>0</v>
      </c>
      <c r="M280" s="13">
        <v>43917</v>
      </c>
      <c r="N280" s="10">
        <f t="shared" si="105"/>
        <v>2</v>
      </c>
      <c r="O280" s="11">
        <v>1</v>
      </c>
      <c r="P280" s="1" t="s">
        <v>479</v>
      </c>
      <c r="Q280" s="2">
        <v>4</v>
      </c>
      <c r="R280" s="11">
        <v>0</v>
      </c>
      <c r="S280" s="11">
        <v>0</v>
      </c>
      <c r="T280" s="11">
        <v>0</v>
      </c>
    </row>
    <row r="281" spans="1:20" ht="14.25" customHeight="1">
      <c r="A281" s="23" t="s">
        <v>14</v>
      </c>
      <c r="B281" s="1" t="s">
        <v>29</v>
      </c>
      <c r="C281" s="1" t="s">
        <v>30</v>
      </c>
      <c r="D281" s="1" t="s">
        <v>31</v>
      </c>
      <c r="E281" s="2">
        <v>30</v>
      </c>
      <c r="F281" s="10" t="str">
        <f t="shared" si="103"/>
        <v>第17条の４第１項</v>
      </c>
      <c r="G281" s="11">
        <v>2</v>
      </c>
      <c r="H281" s="2">
        <v>39</v>
      </c>
      <c r="I281" s="10" t="str">
        <f t="shared" si="104"/>
        <v>(16)　イ</v>
      </c>
      <c r="J281" s="11">
        <v>0</v>
      </c>
      <c r="K281" s="2">
        <v>13</v>
      </c>
      <c r="L281" s="11">
        <v>0</v>
      </c>
      <c r="M281" s="13">
        <v>43924</v>
      </c>
      <c r="N281" s="10">
        <f t="shared" si="105"/>
        <v>1</v>
      </c>
      <c r="O281" s="11">
        <v>1</v>
      </c>
      <c r="P281" s="1" t="s">
        <v>501</v>
      </c>
      <c r="Q281" s="2">
        <v>4</v>
      </c>
      <c r="R281" s="11">
        <v>0</v>
      </c>
      <c r="S281" s="11">
        <v>0</v>
      </c>
      <c r="T281" s="11">
        <v>0</v>
      </c>
    </row>
    <row r="282" spans="1:20" ht="14.25" customHeight="1">
      <c r="A282" s="23" t="s">
        <v>14</v>
      </c>
      <c r="B282" s="1" t="s">
        <v>29</v>
      </c>
      <c r="C282" s="1" t="s">
        <v>30</v>
      </c>
      <c r="D282" s="1" t="s">
        <v>31</v>
      </c>
      <c r="E282" s="2">
        <v>30</v>
      </c>
      <c r="F282" s="10" t="str">
        <f t="shared" si="103"/>
        <v>第17条の４第１項</v>
      </c>
      <c r="G282" s="11">
        <v>2</v>
      </c>
      <c r="H282" s="2">
        <v>39</v>
      </c>
      <c r="I282" s="10" t="str">
        <f t="shared" si="104"/>
        <v>(16)　イ</v>
      </c>
      <c r="J282" s="11">
        <v>0</v>
      </c>
      <c r="K282" s="2">
        <v>13</v>
      </c>
      <c r="L282" s="11">
        <v>0</v>
      </c>
      <c r="M282" s="13">
        <v>43924</v>
      </c>
      <c r="N282" s="10">
        <f t="shared" si="105"/>
        <v>1</v>
      </c>
      <c r="O282" s="11">
        <v>1</v>
      </c>
      <c r="P282" s="1" t="s">
        <v>501</v>
      </c>
      <c r="Q282" s="2">
        <v>4</v>
      </c>
      <c r="R282" s="11">
        <v>0</v>
      </c>
      <c r="S282" s="11">
        <v>0</v>
      </c>
      <c r="T282" s="11">
        <v>0</v>
      </c>
    </row>
    <row r="283" spans="1:20" ht="14.25" customHeight="1">
      <c r="A283" s="23" t="s">
        <v>14</v>
      </c>
      <c r="B283" s="1" t="s">
        <v>29</v>
      </c>
      <c r="C283" s="1" t="s">
        <v>30</v>
      </c>
      <c r="D283" s="1" t="s">
        <v>31</v>
      </c>
      <c r="E283" s="2">
        <v>30</v>
      </c>
      <c r="F283" s="10" t="str">
        <f t="shared" si="103"/>
        <v>第17条の４第１項</v>
      </c>
      <c r="G283" s="11">
        <v>2</v>
      </c>
      <c r="H283" s="2">
        <v>39</v>
      </c>
      <c r="I283" s="10" t="str">
        <f t="shared" si="104"/>
        <v>(16)　イ</v>
      </c>
      <c r="J283" s="11">
        <v>0</v>
      </c>
      <c r="K283" s="2">
        <v>13</v>
      </c>
      <c r="L283" s="11">
        <v>0</v>
      </c>
      <c r="M283" s="13">
        <v>43924</v>
      </c>
      <c r="N283" s="10">
        <f t="shared" si="105"/>
        <v>1</v>
      </c>
      <c r="O283" s="11">
        <v>1</v>
      </c>
      <c r="P283" s="1" t="s">
        <v>501</v>
      </c>
      <c r="Q283" s="2">
        <v>4</v>
      </c>
      <c r="R283" s="11">
        <v>0</v>
      </c>
      <c r="S283" s="11">
        <v>0</v>
      </c>
      <c r="T283" s="11">
        <v>0</v>
      </c>
    </row>
    <row r="284" spans="1:20" ht="14.25" customHeight="1">
      <c r="A284" s="23" t="s">
        <v>14</v>
      </c>
      <c r="B284" s="1" t="s">
        <v>29</v>
      </c>
      <c r="C284" s="1" t="s">
        <v>30</v>
      </c>
      <c r="D284" s="1" t="s">
        <v>31</v>
      </c>
      <c r="E284" s="2">
        <v>30</v>
      </c>
      <c r="F284" s="10" t="str">
        <f t="shared" si="103"/>
        <v>第17条の４第１項</v>
      </c>
      <c r="G284" s="11">
        <v>2</v>
      </c>
      <c r="H284" s="2">
        <v>39</v>
      </c>
      <c r="I284" s="10" t="str">
        <f t="shared" si="104"/>
        <v>(16)　イ</v>
      </c>
      <c r="J284" s="11">
        <v>0</v>
      </c>
      <c r="K284" s="2">
        <v>13</v>
      </c>
      <c r="L284" s="11">
        <v>0</v>
      </c>
      <c r="M284" s="13">
        <v>43924</v>
      </c>
      <c r="N284" s="10">
        <f t="shared" si="105"/>
        <v>1</v>
      </c>
      <c r="O284" s="11">
        <v>1</v>
      </c>
      <c r="P284" s="1" t="s">
        <v>501</v>
      </c>
      <c r="Q284" s="2">
        <v>4</v>
      </c>
      <c r="R284" s="11">
        <v>0</v>
      </c>
      <c r="S284" s="11">
        <v>0</v>
      </c>
      <c r="T284" s="11">
        <v>0</v>
      </c>
    </row>
    <row r="285" spans="1:20" ht="14.25" customHeight="1">
      <c r="A285" s="23" t="s">
        <v>14</v>
      </c>
      <c r="B285" s="1" t="s">
        <v>29</v>
      </c>
      <c r="C285" s="1" t="s">
        <v>30</v>
      </c>
      <c r="D285" s="1" t="s">
        <v>31</v>
      </c>
      <c r="E285" s="2">
        <v>30</v>
      </c>
      <c r="F285" s="10" t="str">
        <f t="shared" si="103"/>
        <v>第17条の４第１項</v>
      </c>
      <c r="G285" s="11">
        <v>2</v>
      </c>
      <c r="H285" s="2">
        <v>39</v>
      </c>
      <c r="I285" s="10" t="str">
        <f t="shared" si="104"/>
        <v>(16)　イ</v>
      </c>
      <c r="J285" s="11">
        <v>0</v>
      </c>
      <c r="K285" s="2">
        <v>12</v>
      </c>
      <c r="L285" s="11">
        <v>0</v>
      </c>
      <c r="M285" s="13">
        <v>43924</v>
      </c>
      <c r="N285" s="10">
        <f t="shared" si="105"/>
        <v>1</v>
      </c>
      <c r="O285" s="11">
        <v>1</v>
      </c>
      <c r="P285" s="1" t="s">
        <v>501</v>
      </c>
      <c r="Q285" s="2">
        <v>4</v>
      </c>
      <c r="R285" s="11">
        <v>0</v>
      </c>
      <c r="S285" s="11">
        <v>0</v>
      </c>
      <c r="T285" s="11">
        <v>0</v>
      </c>
    </row>
    <row r="286" spans="1:20" ht="14.25" customHeight="1">
      <c r="A286" s="23" t="s">
        <v>14</v>
      </c>
      <c r="B286" s="1" t="s">
        <v>29</v>
      </c>
      <c r="C286" s="1" t="s">
        <v>30</v>
      </c>
      <c r="D286" s="1" t="s">
        <v>31</v>
      </c>
      <c r="E286" s="2">
        <v>30</v>
      </c>
      <c r="F286" s="10" t="str">
        <f t="shared" si="103"/>
        <v>第17条の４第１項</v>
      </c>
      <c r="G286" s="11">
        <v>2</v>
      </c>
      <c r="H286" s="2">
        <v>39</v>
      </c>
      <c r="I286" s="10" t="str">
        <f t="shared" si="104"/>
        <v>(16)　イ</v>
      </c>
      <c r="J286" s="11">
        <v>0</v>
      </c>
      <c r="K286" s="2">
        <v>22</v>
      </c>
      <c r="L286" s="11">
        <v>0</v>
      </c>
      <c r="M286" s="13">
        <v>43924</v>
      </c>
      <c r="N286" s="10">
        <f t="shared" si="105"/>
        <v>1</v>
      </c>
      <c r="O286" s="11">
        <v>1</v>
      </c>
      <c r="P286" s="1" t="s">
        <v>501</v>
      </c>
      <c r="Q286" s="2">
        <v>4</v>
      </c>
      <c r="R286" s="11">
        <v>0</v>
      </c>
      <c r="S286" s="11">
        <v>0</v>
      </c>
      <c r="T286" s="11">
        <v>0</v>
      </c>
    </row>
    <row r="287" spans="1:20" ht="14.25" customHeight="1">
      <c r="A287" s="23" t="s">
        <v>14</v>
      </c>
      <c r="B287" s="1" t="s">
        <v>29</v>
      </c>
      <c r="C287" s="1" t="s">
        <v>30</v>
      </c>
      <c r="D287" s="1" t="s">
        <v>31</v>
      </c>
      <c r="E287" s="2">
        <v>30</v>
      </c>
      <c r="F287" s="10" t="str">
        <f t="shared" si="103"/>
        <v>第17条の４第１項</v>
      </c>
      <c r="G287" s="11">
        <v>2</v>
      </c>
      <c r="H287" s="2">
        <v>39</v>
      </c>
      <c r="I287" s="10" t="str">
        <f t="shared" si="104"/>
        <v>(16)　イ</v>
      </c>
      <c r="J287" s="11">
        <v>0</v>
      </c>
      <c r="K287" s="2">
        <v>22</v>
      </c>
      <c r="L287" s="11">
        <v>0</v>
      </c>
      <c r="M287" s="13">
        <v>43924</v>
      </c>
      <c r="N287" s="10">
        <f t="shared" si="105"/>
        <v>1</v>
      </c>
      <c r="O287" s="11">
        <v>1</v>
      </c>
      <c r="P287" s="1" t="s">
        <v>501</v>
      </c>
      <c r="Q287" s="2">
        <v>4</v>
      </c>
      <c r="R287" s="11">
        <v>0</v>
      </c>
      <c r="S287" s="11">
        <v>0</v>
      </c>
      <c r="T287" s="11">
        <v>0</v>
      </c>
    </row>
    <row r="288" spans="1:20" ht="14.25" customHeight="1">
      <c r="A288" s="23" t="s">
        <v>14</v>
      </c>
      <c r="B288" s="1" t="s">
        <v>29</v>
      </c>
      <c r="C288" s="1" t="s">
        <v>30</v>
      </c>
      <c r="D288" s="1" t="s">
        <v>31</v>
      </c>
      <c r="E288" s="2">
        <v>30</v>
      </c>
      <c r="F288" s="10" t="str">
        <f t="shared" si="103"/>
        <v>第17条の４第１項</v>
      </c>
      <c r="G288" s="11">
        <v>2</v>
      </c>
      <c r="H288" s="2">
        <v>39</v>
      </c>
      <c r="I288" s="10" t="str">
        <f t="shared" si="104"/>
        <v>(16)　イ</v>
      </c>
      <c r="J288" s="11">
        <v>0</v>
      </c>
      <c r="K288" s="2">
        <v>22</v>
      </c>
      <c r="L288" s="11">
        <v>0</v>
      </c>
      <c r="M288" s="13">
        <v>43924</v>
      </c>
      <c r="N288" s="10">
        <f t="shared" si="105"/>
        <v>1</v>
      </c>
      <c r="O288" s="11">
        <v>1</v>
      </c>
      <c r="P288" s="1" t="s">
        <v>501</v>
      </c>
      <c r="Q288" s="2">
        <v>4</v>
      </c>
      <c r="R288" s="11">
        <v>0</v>
      </c>
      <c r="S288" s="11">
        <v>0</v>
      </c>
      <c r="T288" s="11">
        <v>0</v>
      </c>
    </row>
    <row r="289" spans="1:20" ht="14.25" customHeight="1">
      <c r="A289" s="23" t="s">
        <v>14</v>
      </c>
      <c r="B289" s="1" t="s">
        <v>29</v>
      </c>
      <c r="C289" s="1" t="s">
        <v>30</v>
      </c>
      <c r="D289" s="1" t="s">
        <v>31</v>
      </c>
      <c r="E289" s="2">
        <v>30</v>
      </c>
      <c r="F289" s="10" t="str">
        <f t="shared" si="103"/>
        <v>第17条の４第１項</v>
      </c>
      <c r="G289" s="11">
        <v>2</v>
      </c>
      <c r="H289" s="2">
        <v>39</v>
      </c>
      <c r="I289" s="10" t="str">
        <f t="shared" si="104"/>
        <v>(16)　イ</v>
      </c>
      <c r="J289" s="11">
        <v>0</v>
      </c>
      <c r="K289" s="2">
        <v>27</v>
      </c>
      <c r="L289" s="11">
        <v>0</v>
      </c>
      <c r="M289" s="13">
        <v>43924</v>
      </c>
      <c r="N289" s="10">
        <f t="shared" si="105"/>
        <v>1</v>
      </c>
      <c r="O289" s="11">
        <v>1</v>
      </c>
      <c r="P289" s="1" t="s">
        <v>501</v>
      </c>
      <c r="Q289" s="2">
        <v>4</v>
      </c>
      <c r="R289" s="11">
        <v>0</v>
      </c>
      <c r="S289" s="11">
        <v>0</v>
      </c>
      <c r="T289" s="11">
        <v>0</v>
      </c>
    </row>
    <row r="290" spans="1:20" ht="14.25" customHeight="1">
      <c r="A290" s="23" t="s">
        <v>14</v>
      </c>
      <c r="B290" s="1" t="s">
        <v>29</v>
      </c>
      <c r="C290" s="1" t="s">
        <v>30</v>
      </c>
      <c r="D290" s="1" t="s">
        <v>31</v>
      </c>
      <c r="E290" s="2">
        <v>30</v>
      </c>
      <c r="F290" s="10" t="str">
        <f t="shared" si="103"/>
        <v>第17条の４第１項</v>
      </c>
      <c r="G290" s="11">
        <v>2</v>
      </c>
      <c r="H290" s="2">
        <v>39</v>
      </c>
      <c r="I290" s="10" t="str">
        <f t="shared" si="104"/>
        <v>(16)　イ</v>
      </c>
      <c r="J290" s="11">
        <v>0</v>
      </c>
      <c r="K290" s="2">
        <v>32</v>
      </c>
      <c r="L290" s="11">
        <v>0</v>
      </c>
      <c r="M290" s="13">
        <v>43924</v>
      </c>
      <c r="N290" s="10">
        <f t="shared" si="105"/>
        <v>1</v>
      </c>
      <c r="O290" s="11">
        <v>1</v>
      </c>
      <c r="P290" s="1" t="s">
        <v>501</v>
      </c>
      <c r="Q290" s="2">
        <v>4</v>
      </c>
      <c r="R290" s="11">
        <v>0</v>
      </c>
      <c r="S290" s="11">
        <v>0</v>
      </c>
      <c r="T290" s="11">
        <v>0</v>
      </c>
    </row>
    <row r="291" spans="1:20" ht="14.25" customHeight="1">
      <c r="A291" s="23" t="s">
        <v>14</v>
      </c>
      <c r="B291" s="1" t="s">
        <v>29</v>
      </c>
      <c r="C291" s="1" t="s">
        <v>30</v>
      </c>
      <c r="D291" s="1" t="s">
        <v>31</v>
      </c>
      <c r="E291" s="2">
        <v>17</v>
      </c>
      <c r="F291" s="10" t="str">
        <f t="shared" si="103"/>
        <v>第５条の３（第３条第１項第３号）</v>
      </c>
      <c r="G291" s="11">
        <v>3</v>
      </c>
      <c r="H291" s="2">
        <v>38</v>
      </c>
      <c r="I291" s="10" t="str">
        <f t="shared" si="104"/>
        <v>(15) その他</v>
      </c>
      <c r="J291" s="11">
        <v>0</v>
      </c>
      <c r="K291" s="2">
        <v>0</v>
      </c>
      <c r="L291" s="11">
        <v>0</v>
      </c>
      <c r="M291" s="13">
        <v>44109</v>
      </c>
      <c r="N291" s="10">
        <f t="shared" si="105"/>
        <v>1</v>
      </c>
      <c r="O291" s="11">
        <v>1</v>
      </c>
      <c r="P291" s="1" t="s">
        <v>495</v>
      </c>
      <c r="Q291" s="2">
        <v>4</v>
      </c>
      <c r="R291" s="11">
        <v>0</v>
      </c>
      <c r="S291" s="11">
        <v>0</v>
      </c>
      <c r="T291" s="11">
        <v>0</v>
      </c>
    </row>
    <row r="292" spans="1:20" ht="14.25" customHeight="1">
      <c r="A292" s="23" t="s">
        <v>14</v>
      </c>
      <c r="B292" s="1" t="s">
        <v>29</v>
      </c>
      <c r="C292" s="1" t="s">
        <v>30</v>
      </c>
      <c r="D292" s="1" t="s">
        <v>31</v>
      </c>
      <c r="E292" s="2">
        <v>17</v>
      </c>
      <c r="F292" s="10" t="str">
        <f t="shared" si="103"/>
        <v>第５条の３（第３条第１項第３号）</v>
      </c>
      <c r="G292" s="11">
        <v>3</v>
      </c>
      <c r="H292" s="2">
        <v>39</v>
      </c>
      <c r="I292" s="10" t="str">
        <f t="shared" si="104"/>
        <v>(16)　イ</v>
      </c>
      <c r="J292" s="11">
        <v>0</v>
      </c>
      <c r="K292" s="2">
        <v>0</v>
      </c>
      <c r="L292" s="11">
        <v>0</v>
      </c>
      <c r="M292" s="13">
        <v>44297</v>
      </c>
      <c r="N292" s="10">
        <f t="shared" si="105"/>
        <v>0</v>
      </c>
      <c r="O292" s="11">
        <v>1</v>
      </c>
      <c r="P292" s="1" t="s">
        <v>697</v>
      </c>
      <c r="Q292" s="2">
        <v>1</v>
      </c>
      <c r="R292" s="11">
        <v>0</v>
      </c>
      <c r="S292" s="11">
        <v>0</v>
      </c>
      <c r="T292" s="11">
        <v>0</v>
      </c>
    </row>
    <row r="293" spans="1:20" ht="14.25" customHeight="1">
      <c r="A293" s="23" t="s">
        <v>14</v>
      </c>
      <c r="B293" s="1" t="s">
        <v>29</v>
      </c>
      <c r="C293" s="1" t="s">
        <v>30</v>
      </c>
      <c r="D293" s="1" t="s">
        <v>31</v>
      </c>
      <c r="E293" s="2">
        <v>17</v>
      </c>
      <c r="F293" s="10" t="str">
        <f t="shared" si="103"/>
        <v>第５条の３（第３条第１項第３号）</v>
      </c>
      <c r="G293" s="11">
        <v>3</v>
      </c>
      <c r="H293" s="2">
        <v>17</v>
      </c>
      <c r="I293" s="10" t="str">
        <f t="shared" si="104"/>
        <v xml:space="preserve">(4) </v>
      </c>
      <c r="J293" s="11">
        <v>0</v>
      </c>
      <c r="K293" s="2">
        <v>0</v>
      </c>
      <c r="L293" s="11">
        <v>0</v>
      </c>
      <c r="M293" s="13">
        <v>44305</v>
      </c>
      <c r="N293" s="10">
        <f t="shared" si="105"/>
        <v>0</v>
      </c>
      <c r="O293" s="11">
        <v>1</v>
      </c>
      <c r="P293" s="1" t="s">
        <v>698</v>
      </c>
      <c r="Q293" s="2">
        <v>1</v>
      </c>
      <c r="R293" s="11">
        <v>0</v>
      </c>
      <c r="S293" s="11">
        <v>0</v>
      </c>
      <c r="T293" s="11">
        <v>0</v>
      </c>
    </row>
    <row r="294" spans="1:20" ht="14.25" customHeight="1">
      <c r="A294" s="23" t="s">
        <v>14</v>
      </c>
      <c r="B294" s="1" t="s">
        <v>29</v>
      </c>
      <c r="C294" s="1" t="s">
        <v>30</v>
      </c>
      <c r="D294" s="1" t="s">
        <v>31</v>
      </c>
      <c r="E294" s="2">
        <v>17</v>
      </c>
      <c r="F294" s="10" t="str">
        <f t="shared" si="103"/>
        <v>第５条の３（第３条第１項第３号）</v>
      </c>
      <c r="G294" s="11">
        <v>3</v>
      </c>
      <c r="H294" s="2">
        <v>39</v>
      </c>
      <c r="I294" s="10" t="str">
        <f t="shared" si="104"/>
        <v>(16)　イ</v>
      </c>
      <c r="J294" s="11">
        <v>0</v>
      </c>
      <c r="K294" s="2">
        <v>0</v>
      </c>
      <c r="L294" s="11">
        <v>0</v>
      </c>
      <c r="M294" s="13">
        <v>44308</v>
      </c>
      <c r="N294" s="10">
        <f t="shared" si="105"/>
        <v>0</v>
      </c>
      <c r="O294" s="11">
        <v>1</v>
      </c>
      <c r="P294" s="1" t="s">
        <v>699</v>
      </c>
      <c r="Q294" s="2">
        <v>1</v>
      </c>
      <c r="R294" s="11">
        <v>0</v>
      </c>
      <c r="S294" s="11">
        <v>0</v>
      </c>
      <c r="T294" s="11">
        <v>0</v>
      </c>
    </row>
    <row r="295" spans="1:20" ht="14.25" customHeight="1">
      <c r="A295" s="23" t="s">
        <v>14</v>
      </c>
      <c r="B295" s="1" t="s">
        <v>29</v>
      </c>
      <c r="C295" s="1" t="s">
        <v>30</v>
      </c>
      <c r="D295" s="1" t="s">
        <v>31</v>
      </c>
      <c r="E295" s="2">
        <v>17</v>
      </c>
      <c r="F295" s="10" t="str">
        <f t="shared" si="103"/>
        <v>第５条の３（第３条第１項第３号）</v>
      </c>
      <c r="G295" s="11">
        <v>3</v>
      </c>
      <c r="H295" s="2">
        <v>39</v>
      </c>
      <c r="I295" s="10" t="str">
        <f t="shared" si="104"/>
        <v>(16)　イ</v>
      </c>
      <c r="J295" s="11">
        <v>0</v>
      </c>
      <c r="K295" s="2">
        <v>0</v>
      </c>
      <c r="L295" s="11">
        <v>0</v>
      </c>
      <c r="M295" s="13">
        <v>44308</v>
      </c>
      <c r="N295" s="10">
        <f t="shared" si="105"/>
        <v>0</v>
      </c>
      <c r="O295" s="11">
        <v>1</v>
      </c>
      <c r="P295" s="1" t="s">
        <v>699</v>
      </c>
      <c r="Q295" s="2">
        <v>1</v>
      </c>
      <c r="R295" s="11">
        <v>0</v>
      </c>
      <c r="S295" s="11">
        <v>0</v>
      </c>
      <c r="T295" s="11">
        <v>0</v>
      </c>
    </row>
    <row r="296" spans="1:20" ht="14.25" customHeight="1">
      <c r="A296" s="23" t="s">
        <v>14</v>
      </c>
      <c r="B296" s="1" t="s">
        <v>29</v>
      </c>
      <c r="C296" s="1" t="s">
        <v>30</v>
      </c>
      <c r="D296" s="1" t="s">
        <v>31</v>
      </c>
      <c r="E296" s="2">
        <v>17</v>
      </c>
      <c r="F296" s="10" t="str">
        <f t="shared" si="103"/>
        <v>第５条の３（第３条第１項第３号）</v>
      </c>
      <c r="G296" s="11">
        <v>3</v>
      </c>
      <c r="H296" s="2">
        <v>39</v>
      </c>
      <c r="I296" s="10" t="str">
        <f t="shared" si="104"/>
        <v>(16)　イ</v>
      </c>
      <c r="J296" s="11">
        <v>2</v>
      </c>
      <c r="K296" s="2">
        <v>0</v>
      </c>
      <c r="L296" s="11">
        <v>0</v>
      </c>
      <c r="M296" s="13">
        <v>44310</v>
      </c>
      <c r="N296" s="10">
        <f t="shared" si="105"/>
        <v>0</v>
      </c>
      <c r="O296" s="11">
        <v>1</v>
      </c>
      <c r="P296" s="1" t="s">
        <v>700</v>
      </c>
      <c r="Q296" s="2">
        <v>1</v>
      </c>
      <c r="R296" s="11">
        <v>0</v>
      </c>
      <c r="S296" s="11">
        <v>0</v>
      </c>
      <c r="T296" s="11">
        <v>0</v>
      </c>
    </row>
    <row r="297" spans="1:20" ht="14.25" customHeight="1">
      <c r="A297" s="23" t="s">
        <v>14</v>
      </c>
      <c r="B297" s="1" t="s">
        <v>29</v>
      </c>
      <c r="C297" s="1" t="s">
        <v>30</v>
      </c>
      <c r="D297" s="1" t="s">
        <v>31</v>
      </c>
      <c r="E297" s="2">
        <v>17</v>
      </c>
      <c r="F297" s="10" t="str">
        <f t="shared" si="103"/>
        <v>第５条の３（第３条第１項第３号）</v>
      </c>
      <c r="G297" s="11">
        <v>3</v>
      </c>
      <c r="H297" s="2">
        <v>39</v>
      </c>
      <c r="I297" s="10" t="str">
        <f t="shared" si="104"/>
        <v>(16)　イ</v>
      </c>
      <c r="J297" s="11">
        <v>2</v>
      </c>
      <c r="K297" s="2">
        <v>0</v>
      </c>
      <c r="L297" s="11">
        <v>0</v>
      </c>
      <c r="M297" s="13">
        <v>44313</v>
      </c>
      <c r="N297" s="10">
        <f t="shared" si="105"/>
        <v>0</v>
      </c>
      <c r="O297" s="11">
        <v>1</v>
      </c>
      <c r="P297" s="1" t="s">
        <v>519</v>
      </c>
      <c r="Q297" s="2">
        <v>1</v>
      </c>
      <c r="R297" s="11">
        <v>0</v>
      </c>
      <c r="S297" s="11">
        <v>0</v>
      </c>
      <c r="T297" s="11">
        <v>0</v>
      </c>
    </row>
    <row r="298" spans="1:20" ht="14.25" customHeight="1">
      <c r="A298" s="23" t="s">
        <v>14</v>
      </c>
      <c r="B298" s="1" t="s">
        <v>29</v>
      </c>
      <c r="C298" s="1" t="s">
        <v>30</v>
      </c>
      <c r="D298" s="1" t="s">
        <v>31</v>
      </c>
      <c r="E298" s="2">
        <v>17</v>
      </c>
      <c r="F298" s="10" t="str">
        <f t="shared" si="103"/>
        <v>第５条の３（第３条第１項第３号）</v>
      </c>
      <c r="G298" s="11">
        <v>3</v>
      </c>
      <c r="H298" s="2">
        <v>39</v>
      </c>
      <c r="I298" s="10" t="str">
        <f t="shared" si="104"/>
        <v>(16)　イ</v>
      </c>
      <c r="J298" s="11">
        <v>0</v>
      </c>
      <c r="K298" s="2">
        <v>0</v>
      </c>
      <c r="L298" s="11">
        <v>0</v>
      </c>
      <c r="M298" s="13">
        <v>44324</v>
      </c>
      <c r="N298" s="10">
        <f t="shared" si="105"/>
        <v>0</v>
      </c>
      <c r="O298" s="11">
        <v>1</v>
      </c>
      <c r="P298" s="1" t="s">
        <v>531</v>
      </c>
      <c r="Q298" s="2">
        <v>1</v>
      </c>
      <c r="R298" s="11">
        <v>0</v>
      </c>
      <c r="S298" s="11">
        <v>0</v>
      </c>
      <c r="T298" s="11">
        <v>0</v>
      </c>
    </row>
    <row r="299" spans="1:20" ht="14.25" customHeight="1">
      <c r="A299" s="23" t="s">
        <v>14</v>
      </c>
      <c r="B299" s="1" t="s">
        <v>29</v>
      </c>
      <c r="C299" s="1" t="s">
        <v>30</v>
      </c>
      <c r="D299" s="1" t="s">
        <v>31</v>
      </c>
      <c r="E299" s="2">
        <v>17</v>
      </c>
      <c r="F299" s="10" t="str">
        <f t="shared" si="103"/>
        <v>第５条の３（第３条第１項第３号）</v>
      </c>
      <c r="G299" s="11">
        <v>3</v>
      </c>
      <c r="H299" s="2">
        <v>18</v>
      </c>
      <c r="I299" s="10" t="str">
        <f t="shared" si="104"/>
        <v>(5)　イ</v>
      </c>
      <c r="J299" s="11">
        <v>0</v>
      </c>
      <c r="K299" s="2">
        <v>0</v>
      </c>
      <c r="L299" s="11">
        <v>0</v>
      </c>
      <c r="M299" s="13">
        <v>44326</v>
      </c>
      <c r="N299" s="10">
        <f t="shared" si="105"/>
        <v>0</v>
      </c>
      <c r="O299" s="11">
        <v>1</v>
      </c>
      <c r="P299" s="1" t="s">
        <v>573</v>
      </c>
      <c r="Q299" s="2">
        <v>1</v>
      </c>
      <c r="R299" s="11">
        <v>0</v>
      </c>
      <c r="S299" s="11">
        <v>0</v>
      </c>
      <c r="T299" s="11">
        <v>0</v>
      </c>
    </row>
    <row r="300" spans="1:20" ht="14.25" customHeight="1">
      <c r="A300" s="23" t="s">
        <v>14</v>
      </c>
      <c r="B300" s="1" t="s">
        <v>29</v>
      </c>
      <c r="C300" s="1" t="s">
        <v>30</v>
      </c>
      <c r="D300" s="1" t="s">
        <v>31</v>
      </c>
      <c r="E300" s="2">
        <v>17</v>
      </c>
      <c r="F300" s="10" t="str">
        <f t="shared" si="103"/>
        <v>第５条の３（第３条第１項第３号）</v>
      </c>
      <c r="G300" s="11">
        <v>3</v>
      </c>
      <c r="H300" s="2">
        <v>39</v>
      </c>
      <c r="I300" s="10" t="str">
        <f t="shared" si="104"/>
        <v>(16)　イ</v>
      </c>
      <c r="J300" s="11">
        <v>1</v>
      </c>
      <c r="K300" s="2">
        <v>0</v>
      </c>
      <c r="L300" s="11">
        <v>0</v>
      </c>
      <c r="M300" s="13">
        <v>44328</v>
      </c>
      <c r="N300" s="10">
        <f t="shared" si="105"/>
        <v>0</v>
      </c>
      <c r="O300" s="11">
        <v>1</v>
      </c>
      <c r="P300" s="1" t="s">
        <v>502</v>
      </c>
      <c r="Q300" s="2">
        <v>1</v>
      </c>
      <c r="R300" s="11">
        <v>0</v>
      </c>
      <c r="S300" s="11">
        <v>0</v>
      </c>
      <c r="T300" s="11">
        <v>0</v>
      </c>
    </row>
    <row r="301" spans="1:20" ht="14.25" customHeight="1">
      <c r="A301" s="23" t="s">
        <v>14</v>
      </c>
      <c r="B301" s="1" t="s">
        <v>29</v>
      </c>
      <c r="C301" s="1" t="s">
        <v>30</v>
      </c>
      <c r="D301" s="1" t="s">
        <v>31</v>
      </c>
      <c r="E301" s="2">
        <v>17</v>
      </c>
      <c r="F301" s="10" t="str">
        <f t="shared" si="103"/>
        <v>第５条の３（第３条第１項第３号）</v>
      </c>
      <c r="G301" s="11">
        <v>3</v>
      </c>
      <c r="H301" s="2">
        <v>18</v>
      </c>
      <c r="I301" s="10" t="str">
        <f t="shared" si="104"/>
        <v>(5)　イ</v>
      </c>
      <c r="J301" s="11">
        <v>0</v>
      </c>
      <c r="K301" s="2">
        <v>0</v>
      </c>
      <c r="L301" s="11">
        <v>0</v>
      </c>
      <c r="M301" s="13">
        <v>44330</v>
      </c>
      <c r="N301" s="10">
        <f t="shared" si="105"/>
        <v>0</v>
      </c>
      <c r="O301" s="11">
        <v>1</v>
      </c>
      <c r="P301" s="1" t="s">
        <v>701</v>
      </c>
      <c r="Q301" s="2">
        <v>1</v>
      </c>
      <c r="R301" s="11">
        <v>0</v>
      </c>
      <c r="S301" s="11">
        <v>0</v>
      </c>
      <c r="T301" s="11">
        <v>0</v>
      </c>
    </row>
    <row r="302" spans="1:20" ht="14.25" customHeight="1">
      <c r="A302" s="23" t="s">
        <v>14</v>
      </c>
      <c r="B302" s="1" t="s">
        <v>29</v>
      </c>
      <c r="C302" s="1" t="s">
        <v>30</v>
      </c>
      <c r="D302" s="1" t="s">
        <v>31</v>
      </c>
      <c r="E302" s="2">
        <v>17</v>
      </c>
      <c r="F302" s="10" t="str">
        <f t="shared" si="103"/>
        <v>第５条の３（第３条第１項第３号）</v>
      </c>
      <c r="G302" s="11">
        <v>3</v>
      </c>
      <c r="H302" s="2">
        <v>39</v>
      </c>
      <c r="I302" s="10" t="str">
        <f t="shared" si="104"/>
        <v>(16)　イ</v>
      </c>
      <c r="J302" s="11">
        <v>0</v>
      </c>
      <c r="K302" s="2">
        <v>0</v>
      </c>
      <c r="L302" s="11">
        <v>0</v>
      </c>
      <c r="M302" s="13">
        <v>44337</v>
      </c>
      <c r="N302" s="10">
        <f t="shared" si="105"/>
        <v>0</v>
      </c>
      <c r="O302" s="11">
        <v>1</v>
      </c>
      <c r="P302" s="1" t="s">
        <v>642</v>
      </c>
      <c r="Q302" s="2">
        <v>1</v>
      </c>
      <c r="R302" s="11">
        <v>0</v>
      </c>
      <c r="S302" s="11">
        <v>0</v>
      </c>
      <c r="T302" s="11">
        <v>0</v>
      </c>
    </row>
    <row r="303" spans="1:20" ht="14.25" customHeight="1">
      <c r="A303" s="23" t="s">
        <v>14</v>
      </c>
      <c r="B303" s="1" t="s">
        <v>29</v>
      </c>
      <c r="C303" s="1" t="s">
        <v>30</v>
      </c>
      <c r="D303" s="1" t="s">
        <v>31</v>
      </c>
      <c r="E303" s="2">
        <v>17</v>
      </c>
      <c r="F303" s="10" t="str">
        <f t="shared" si="103"/>
        <v>第５条の３（第３条第１項第３号）</v>
      </c>
      <c r="G303" s="11">
        <v>3</v>
      </c>
      <c r="H303" s="2">
        <v>39</v>
      </c>
      <c r="I303" s="10" t="str">
        <f t="shared" si="104"/>
        <v>(16)　イ</v>
      </c>
      <c r="J303" s="11">
        <v>2</v>
      </c>
      <c r="K303" s="2">
        <v>0</v>
      </c>
      <c r="L303" s="11">
        <v>0</v>
      </c>
      <c r="M303" s="13">
        <v>44339</v>
      </c>
      <c r="N303" s="10">
        <f t="shared" si="105"/>
        <v>0</v>
      </c>
      <c r="O303" s="11">
        <v>1</v>
      </c>
      <c r="P303" s="1" t="s">
        <v>702</v>
      </c>
      <c r="Q303" s="2">
        <v>1</v>
      </c>
      <c r="R303" s="11">
        <v>0</v>
      </c>
      <c r="S303" s="11">
        <v>0</v>
      </c>
      <c r="T303" s="11">
        <v>0</v>
      </c>
    </row>
    <row r="304" spans="1:20" ht="14.25" customHeight="1">
      <c r="A304" s="23" t="s">
        <v>14</v>
      </c>
      <c r="B304" s="1" t="s">
        <v>29</v>
      </c>
      <c r="C304" s="1" t="s">
        <v>30</v>
      </c>
      <c r="D304" s="1" t="s">
        <v>31</v>
      </c>
      <c r="E304" s="2">
        <v>17</v>
      </c>
      <c r="F304" s="10" t="str">
        <f t="shared" si="103"/>
        <v>第５条の３（第３条第１項第３号）</v>
      </c>
      <c r="G304" s="11">
        <v>3</v>
      </c>
      <c r="H304" s="2">
        <v>17</v>
      </c>
      <c r="I304" s="10" t="str">
        <f t="shared" si="104"/>
        <v xml:space="preserve">(4) </v>
      </c>
      <c r="J304" s="11">
        <v>0</v>
      </c>
      <c r="K304" s="2">
        <v>0</v>
      </c>
      <c r="L304" s="11">
        <v>0</v>
      </c>
      <c r="M304" s="13">
        <v>44341</v>
      </c>
      <c r="N304" s="10">
        <f t="shared" si="105"/>
        <v>0</v>
      </c>
      <c r="O304" s="11">
        <v>1</v>
      </c>
      <c r="P304" s="1" t="s">
        <v>703</v>
      </c>
      <c r="Q304" s="2">
        <v>1</v>
      </c>
      <c r="R304" s="11">
        <v>0</v>
      </c>
      <c r="S304" s="11">
        <v>0</v>
      </c>
      <c r="T304" s="11">
        <v>0</v>
      </c>
    </row>
    <row r="305" spans="1:20" ht="14.25" customHeight="1">
      <c r="A305" s="23" t="s">
        <v>14</v>
      </c>
      <c r="B305" s="1" t="s">
        <v>29</v>
      </c>
      <c r="C305" s="1" t="s">
        <v>30</v>
      </c>
      <c r="D305" s="1" t="s">
        <v>31</v>
      </c>
      <c r="E305" s="2">
        <v>17</v>
      </c>
      <c r="F305" s="10" t="str">
        <f t="shared" si="103"/>
        <v>第５条の３（第３条第１項第３号）</v>
      </c>
      <c r="G305" s="11">
        <v>3</v>
      </c>
      <c r="H305" s="2">
        <v>18</v>
      </c>
      <c r="I305" s="10" t="str">
        <f t="shared" si="104"/>
        <v>(5)　イ</v>
      </c>
      <c r="J305" s="11">
        <v>0</v>
      </c>
      <c r="K305" s="2">
        <v>0</v>
      </c>
      <c r="L305" s="11">
        <v>0</v>
      </c>
      <c r="M305" s="13">
        <v>44345</v>
      </c>
      <c r="N305" s="10">
        <f t="shared" si="105"/>
        <v>0</v>
      </c>
      <c r="O305" s="11">
        <v>1</v>
      </c>
      <c r="P305" s="1" t="s">
        <v>704</v>
      </c>
      <c r="Q305" s="2">
        <v>1</v>
      </c>
      <c r="R305" s="11">
        <v>0</v>
      </c>
      <c r="S305" s="11">
        <v>0</v>
      </c>
      <c r="T305" s="11">
        <v>0</v>
      </c>
    </row>
    <row r="306" spans="1:20" ht="14.25" customHeight="1">
      <c r="A306" s="23" t="s">
        <v>14</v>
      </c>
      <c r="B306" s="1" t="s">
        <v>29</v>
      </c>
      <c r="C306" s="1" t="s">
        <v>30</v>
      </c>
      <c r="D306" s="1" t="s">
        <v>31</v>
      </c>
      <c r="E306" s="2">
        <v>17</v>
      </c>
      <c r="F306" s="10" t="str">
        <f t="shared" si="103"/>
        <v>第５条の３（第３条第１項第３号）</v>
      </c>
      <c r="G306" s="11">
        <v>3</v>
      </c>
      <c r="H306" s="2">
        <v>39</v>
      </c>
      <c r="I306" s="10" t="str">
        <f t="shared" si="104"/>
        <v>(16)　イ</v>
      </c>
      <c r="J306" s="11">
        <v>2</v>
      </c>
      <c r="K306" s="2">
        <v>0</v>
      </c>
      <c r="L306" s="11">
        <v>0</v>
      </c>
      <c r="M306" s="13">
        <v>44347</v>
      </c>
      <c r="N306" s="10">
        <f t="shared" si="105"/>
        <v>0</v>
      </c>
      <c r="O306" s="11">
        <v>1</v>
      </c>
      <c r="P306" s="1" t="s">
        <v>491</v>
      </c>
      <c r="Q306" s="2">
        <v>1</v>
      </c>
      <c r="R306" s="11">
        <v>0</v>
      </c>
      <c r="S306" s="11">
        <v>0</v>
      </c>
      <c r="T306" s="11">
        <v>0</v>
      </c>
    </row>
    <row r="307" spans="1:20" ht="14.25" customHeight="1">
      <c r="A307" s="23" t="s">
        <v>14</v>
      </c>
      <c r="B307" s="1" t="s">
        <v>29</v>
      </c>
      <c r="C307" s="1" t="s">
        <v>30</v>
      </c>
      <c r="D307" s="1" t="s">
        <v>31</v>
      </c>
      <c r="E307" s="2">
        <v>17</v>
      </c>
      <c r="F307" s="10" t="str">
        <f t="shared" si="103"/>
        <v>第５条の３（第３条第１項第３号）</v>
      </c>
      <c r="G307" s="11">
        <v>3</v>
      </c>
      <c r="H307" s="2">
        <v>39</v>
      </c>
      <c r="I307" s="10" t="str">
        <f t="shared" si="104"/>
        <v>(16)　イ</v>
      </c>
      <c r="J307" s="11">
        <v>0</v>
      </c>
      <c r="K307" s="2">
        <v>0</v>
      </c>
      <c r="L307" s="11">
        <v>0</v>
      </c>
      <c r="M307" s="13">
        <v>44356</v>
      </c>
      <c r="N307" s="10">
        <f t="shared" si="105"/>
        <v>0</v>
      </c>
      <c r="O307" s="11">
        <v>1</v>
      </c>
      <c r="P307" s="1" t="s">
        <v>705</v>
      </c>
      <c r="Q307" s="2">
        <v>1</v>
      </c>
      <c r="R307" s="11">
        <v>0</v>
      </c>
      <c r="S307" s="11">
        <v>0</v>
      </c>
      <c r="T307" s="11">
        <v>0</v>
      </c>
    </row>
    <row r="308" spans="1:20" ht="14.25" customHeight="1">
      <c r="A308" s="23" t="s">
        <v>14</v>
      </c>
      <c r="B308" s="1" t="s">
        <v>29</v>
      </c>
      <c r="C308" s="1" t="s">
        <v>30</v>
      </c>
      <c r="D308" s="1" t="s">
        <v>31</v>
      </c>
      <c r="E308" s="2">
        <v>17</v>
      </c>
      <c r="F308" s="10" t="str">
        <f t="shared" si="103"/>
        <v>第５条の３（第３条第１項第３号）</v>
      </c>
      <c r="G308" s="11">
        <v>3</v>
      </c>
      <c r="H308" s="2">
        <v>17</v>
      </c>
      <c r="I308" s="10" t="str">
        <f t="shared" si="104"/>
        <v xml:space="preserve">(4) </v>
      </c>
      <c r="J308" s="11">
        <v>0</v>
      </c>
      <c r="K308" s="2">
        <v>0</v>
      </c>
      <c r="L308" s="11">
        <v>0</v>
      </c>
      <c r="M308" s="13">
        <v>44361</v>
      </c>
      <c r="N308" s="10">
        <f t="shared" si="105"/>
        <v>0</v>
      </c>
      <c r="O308" s="11">
        <v>1</v>
      </c>
      <c r="P308" s="1" t="s">
        <v>706</v>
      </c>
      <c r="Q308" s="2">
        <v>1</v>
      </c>
      <c r="R308" s="11">
        <v>0</v>
      </c>
      <c r="S308" s="11">
        <v>0</v>
      </c>
      <c r="T308" s="11">
        <v>0</v>
      </c>
    </row>
    <row r="309" spans="1:20" ht="14.25" customHeight="1">
      <c r="A309" s="23" t="s">
        <v>14</v>
      </c>
      <c r="B309" s="1" t="s">
        <v>29</v>
      </c>
      <c r="C309" s="1" t="s">
        <v>30</v>
      </c>
      <c r="D309" s="1" t="s">
        <v>31</v>
      </c>
      <c r="E309" s="2">
        <v>17</v>
      </c>
      <c r="F309" s="10" t="str">
        <f t="shared" si="103"/>
        <v>第５条の３（第３条第１項第３号）</v>
      </c>
      <c r="G309" s="11">
        <v>3</v>
      </c>
      <c r="H309" s="2">
        <v>39</v>
      </c>
      <c r="I309" s="10" t="str">
        <f t="shared" si="104"/>
        <v>(16)　イ</v>
      </c>
      <c r="J309" s="11">
        <v>2</v>
      </c>
      <c r="K309" s="2">
        <v>0</v>
      </c>
      <c r="L309" s="11">
        <v>0</v>
      </c>
      <c r="M309" s="13">
        <v>44363</v>
      </c>
      <c r="N309" s="10">
        <f t="shared" si="105"/>
        <v>0</v>
      </c>
      <c r="O309" s="11">
        <v>1</v>
      </c>
      <c r="P309" s="1" t="s">
        <v>674</v>
      </c>
      <c r="Q309" s="2">
        <v>1</v>
      </c>
      <c r="R309" s="11">
        <v>0</v>
      </c>
      <c r="S309" s="11">
        <v>0</v>
      </c>
      <c r="T309" s="11">
        <v>0</v>
      </c>
    </row>
    <row r="310" spans="1:20" ht="14.25" customHeight="1">
      <c r="A310" s="23" t="s">
        <v>14</v>
      </c>
      <c r="B310" s="1" t="s">
        <v>29</v>
      </c>
      <c r="C310" s="1" t="s">
        <v>30</v>
      </c>
      <c r="D310" s="1" t="s">
        <v>31</v>
      </c>
      <c r="E310" s="2">
        <v>17</v>
      </c>
      <c r="F310" s="10" t="str">
        <f t="shared" si="103"/>
        <v>第５条の３（第３条第１項第３号）</v>
      </c>
      <c r="G310" s="11">
        <v>3</v>
      </c>
      <c r="H310" s="2">
        <v>39</v>
      </c>
      <c r="I310" s="10" t="str">
        <f t="shared" si="104"/>
        <v>(16)　イ</v>
      </c>
      <c r="J310" s="11">
        <v>2</v>
      </c>
      <c r="K310" s="2">
        <v>0</v>
      </c>
      <c r="L310" s="11">
        <v>0</v>
      </c>
      <c r="M310" s="13">
        <v>44364</v>
      </c>
      <c r="N310" s="10">
        <f t="shared" si="105"/>
        <v>0</v>
      </c>
      <c r="O310" s="11">
        <v>1</v>
      </c>
      <c r="P310" s="1" t="s">
        <v>707</v>
      </c>
      <c r="Q310" s="2">
        <v>1</v>
      </c>
      <c r="R310" s="11">
        <v>0</v>
      </c>
      <c r="S310" s="11">
        <v>0</v>
      </c>
      <c r="T310" s="11">
        <v>0</v>
      </c>
    </row>
    <row r="311" spans="1:20" ht="14.25" customHeight="1">
      <c r="A311" s="23" t="s">
        <v>14</v>
      </c>
      <c r="B311" s="1" t="s">
        <v>29</v>
      </c>
      <c r="C311" s="1" t="s">
        <v>30</v>
      </c>
      <c r="D311" s="1" t="s">
        <v>31</v>
      </c>
      <c r="E311" s="2">
        <v>17</v>
      </c>
      <c r="F311" s="10" t="str">
        <f t="shared" si="103"/>
        <v>第５条の３（第３条第１項第３号）</v>
      </c>
      <c r="G311" s="11">
        <v>3</v>
      </c>
      <c r="H311" s="2">
        <v>18</v>
      </c>
      <c r="I311" s="10" t="str">
        <f t="shared" si="104"/>
        <v>(5)　イ</v>
      </c>
      <c r="J311" s="11">
        <v>0</v>
      </c>
      <c r="K311" s="2">
        <v>0</v>
      </c>
      <c r="L311" s="11">
        <v>0</v>
      </c>
      <c r="M311" s="13">
        <v>44364</v>
      </c>
      <c r="N311" s="10">
        <f t="shared" si="105"/>
        <v>0</v>
      </c>
      <c r="O311" s="11">
        <v>1</v>
      </c>
      <c r="P311" s="1" t="s">
        <v>707</v>
      </c>
      <c r="Q311" s="2">
        <v>1</v>
      </c>
      <c r="R311" s="11">
        <v>0</v>
      </c>
      <c r="S311" s="11">
        <v>0</v>
      </c>
      <c r="T311" s="11">
        <v>0</v>
      </c>
    </row>
    <row r="312" spans="1:20" ht="14.25" customHeight="1">
      <c r="A312" s="23" t="s">
        <v>14</v>
      </c>
      <c r="B312" s="1" t="s">
        <v>29</v>
      </c>
      <c r="C312" s="1" t="s">
        <v>30</v>
      </c>
      <c r="D312" s="1" t="s">
        <v>31</v>
      </c>
      <c r="E312" s="2">
        <v>17</v>
      </c>
      <c r="F312" s="10" t="str">
        <f t="shared" si="103"/>
        <v>第５条の３（第３条第１項第３号）</v>
      </c>
      <c r="G312" s="11">
        <v>3</v>
      </c>
      <c r="H312" s="2">
        <v>18</v>
      </c>
      <c r="I312" s="10" t="str">
        <f t="shared" si="104"/>
        <v>(5)　イ</v>
      </c>
      <c r="J312" s="11">
        <v>0</v>
      </c>
      <c r="K312" s="2">
        <v>0</v>
      </c>
      <c r="L312" s="11">
        <v>0</v>
      </c>
      <c r="M312" s="13">
        <v>44364</v>
      </c>
      <c r="N312" s="10">
        <f t="shared" si="105"/>
        <v>0</v>
      </c>
      <c r="O312" s="11">
        <v>1</v>
      </c>
      <c r="P312" s="1" t="s">
        <v>707</v>
      </c>
      <c r="Q312" s="2">
        <v>1</v>
      </c>
      <c r="R312" s="11">
        <v>0</v>
      </c>
      <c r="S312" s="11">
        <v>0</v>
      </c>
      <c r="T312" s="11">
        <v>0</v>
      </c>
    </row>
    <row r="313" spans="1:20" ht="14.25" customHeight="1">
      <c r="A313" s="23" t="s">
        <v>14</v>
      </c>
      <c r="B313" s="1" t="s">
        <v>29</v>
      </c>
      <c r="C313" s="1" t="s">
        <v>30</v>
      </c>
      <c r="D313" s="1" t="s">
        <v>31</v>
      </c>
      <c r="E313" s="2">
        <v>17</v>
      </c>
      <c r="F313" s="10" t="str">
        <f t="shared" si="103"/>
        <v>第５条の３（第３条第１項第３号）</v>
      </c>
      <c r="G313" s="11">
        <v>3</v>
      </c>
      <c r="H313" s="2">
        <v>39</v>
      </c>
      <c r="I313" s="10" t="str">
        <f t="shared" si="104"/>
        <v>(16)　イ</v>
      </c>
      <c r="J313" s="11">
        <v>2</v>
      </c>
      <c r="K313" s="2">
        <v>0</v>
      </c>
      <c r="L313" s="11">
        <v>0</v>
      </c>
      <c r="M313" s="13">
        <v>44365</v>
      </c>
      <c r="N313" s="10">
        <f t="shared" si="105"/>
        <v>0</v>
      </c>
      <c r="O313" s="11">
        <v>1</v>
      </c>
      <c r="P313" s="1" t="s">
        <v>691</v>
      </c>
      <c r="Q313" s="2">
        <v>1</v>
      </c>
      <c r="R313" s="11">
        <v>0</v>
      </c>
      <c r="S313" s="11">
        <v>0</v>
      </c>
      <c r="T313" s="11">
        <v>0</v>
      </c>
    </row>
    <row r="314" spans="1:20" ht="14.25" customHeight="1">
      <c r="A314" s="23" t="s">
        <v>14</v>
      </c>
      <c r="B314" s="1" t="s">
        <v>29</v>
      </c>
      <c r="C314" s="1" t="s">
        <v>30</v>
      </c>
      <c r="D314" s="1" t="s">
        <v>31</v>
      </c>
      <c r="E314" s="2">
        <v>17</v>
      </c>
      <c r="F314" s="10" t="str">
        <f t="shared" si="103"/>
        <v>第５条の３（第３条第１項第３号）</v>
      </c>
      <c r="G314" s="11">
        <v>3</v>
      </c>
      <c r="H314" s="2">
        <v>39</v>
      </c>
      <c r="I314" s="10" t="str">
        <f t="shared" si="104"/>
        <v>(16)　イ</v>
      </c>
      <c r="J314" s="11">
        <v>2</v>
      </c>
      <c r="K314" s="2">
        <v>0</v>
      </c>
      <c r="L314" s="11">
        <v>0</v>
      </c>
      <c r="M314" s="13">
        <v>44371</v>
      </c>
      <c r="N314" s="10">
        <f t="shared" si="105"/>
        <v>0</v>
      </c>
      <c r="O314" s="11">
        <v>1</v>
      </c>
      <c r="P314" s="1" t="s">
        <v>708</v>
      </c>
      <c r="Q314" s="2">
        <v>1</v>
      </c>
      <c r="R314" s="11">
        <v>0</v>
      </c>
      <c r="S314" s="11">
        <v>0</v>
      </c>
      <c r="T314" s="11">
        <v>0</v>
      </c>
    </row>
    <row r="315" spans="1:20" ht="14.25" customHeight="1">
      <c r="A315" s="23" t="s">
        <v>14</v>
      </c>
      <c r="B315" s="1" t="s">
        <v>29</v>
      </c>
      <c r="C315" s="1" t="s">
        <v>30</v>
      </c>
      <c r="D315" s="1" t="s">
        <v>31</v>
      </c>
      <c r="E315" s="2">
        <v>17</v>
      </c>
      <c r="F315" s="10" t="str">
        <f t="shared" si="103"/>
        <v>第５条の３（第３条第１項第３号）</v>
      </c>
      <c r="G315" s="11">
        <v>3</v>
      </c>
      <c r="H315" s="2">
        <v>39</v>
      </c>
      <c r="I315" s="10" t="str">
        <f t="shared" si="104"/>
        <v>(16)　イ</v>
      </c>
      <c r="J315" s="11">
        <v>2</v>
      </c>
      <c r="K315" s="2">
        <v>0</v>
      </c>
      <c r="L315" s="11">
        <v>0</v>
      </c>
      <c r="M315" s="13">
        <v>44371</v>
      </c>
      <c r="N315" s="10">
        <f t="shared" si="105"/>
        <v>0</v>
      </c>
      <c r="O315" s="11">
        <v>1</v>
      </c>
      <c r="P315" s="1" t="s">
        <v>708</v>
      </c>
      <c r="Q315" s="2">
        <v>1</v>
      </c>
      <c r="R315" s="11">
        <v>0</v>
      </c>
      <c r="S315" s="11">
        <v>0</v>
      </c>
      <c r="T315" s="11">
        <v>0</v>
      </c>
    </row>
    <row r="316" spans="1:20" ht="14.25" customHeight="1">
      <c r="A316" s="23" t="s">
        <v>14</v>
      </c>
      <c r="B316" s="1" t="s">
        <v>29</v>
      </c>
      <c r="C316" s="1" t="s">
        <v>30</v>
      </c>
      <c r="D316" s="1" t="s">
        <v>31</v>
      </c>
      <c r="E316" s="2">
        <v>17</v>
      </c>
      <c r="F316" s="10" t="str">
        <f t="shared" si="103"/>
        <v>第５条の３（第３条第１項第３号）</v>
      </c>
      <c r="G316" s="11">
        <v>3</v>
      </c>
      <c r="H316" s="2">
        <v>39</v>
      </c>
      <c r="I316" s="10" t="str">
        <f t="shared" si="104"/>
        <v>(16)　イ</v>
      </c>
      <c r="J316" s="11">
        <v>2</v>
      </c>
      <c r="K316" s="2">
        <v>0</v>
      </c>
      <c r="L316" s="11">
        <v>0</v>
      </c>
      <c r="M316" s="13">
        <v>44372</v>
      </c>
      <c r="N316" s="10">
        <f t="shared" si="105"/>
        <v>0</v>
      </c>
      <c r="O316" s="11">
        <v>1</v>
      </c>
      <c r="P316" s="1" t="s">
        <v>528</v>
      </c>
      <c r="Q316" s="2">
        <v>1</v>
      </c>
      <c r="R316" s="11">
        <v>0</v>
      </c>
      <c r="S316" s="11">
        <v>0</v>
      </c>
      <c r="T316" s="11">
        <v>0</v>
      </c>
    </row>
    <row r="317" spans="1:20" ht="14.25" customHeight="1">
      <c r="A317" s="23" t="s">
        <v>14</v>
      </c>
      <c r="B317" s="1" t="s">
        <v>29</v>
      </c>
      <c r="C317" s="1" t="s">
        <v>30</v>
      </c>
      <c r="D317" s="1" t="s">
        <v>31</v>
      </c>
      <c r="E317" s="2">
        <v>17</v>
      </c>
      <c r="F317" s="10" t="str">
        <f t="shared" si="103"/>
        <v>第５条の３（第３条第１項第３号）</v>
      </c>
      <c r="G317" s="11">
        <v>3</v>
      </c>
      <c r="H317" s="2">
        <v>16</v>
      </c>
      <c r="I317" s="10" t="str">
        <f t="shared" si="104"/>
        <v>(3)　ロ</v>
      </c>
      <c r="J317" s="11">
        <v>2</v>
      </c>
      <c r="K317" s="2">
        <v>0</v>
      </c>
      <c r="L317" s="11">
        <v>0</v>
      </c>
      <c r="M317" s="13">
        <v>44379</v>
      </c>
      <c r="N317" s="10">
        <f t="shared" si="105"/>
        <v>0</v>
      </c>
      <c r="O317" s="11">
        <v>1</v>
      </c>
      <c r="P317" s="1" t="s">
        <v>576</v>
      </c>
      <c r="Q317" s="2">
        <v>1</v>
      </c>
      <c r="R317" s="11">
        <v>0</v>
      </c>
      <c r="S317" s="11">
        <v>0</v>
      </c>
      <c r="T317" s="11">
        <v>0</v>
      </c>
    </row>
    <row r="318" spans="1:20" ht="14.25" customHeight="1">
      <c r="A318" s="23" t="s">
        <v>14</v>
      </c>
      <c r="B318" s="1" t="s">
        <v>29</v>
      </c>
      <c r="C318" s="1" t="s">
        <v>30</v>
      </c>
      <c r="D318" s="1" t="s">
        <v>31</v>
      </c>
      <c r="E318" s="2">
        <v>17</v>
      </c>
      <c r="F318" s="10" t="str">
        <f t="shared" si="103"/>
        <v>第５条の３（第３条第１項第３号）</v>
      </c>
      <c r="G318" s="11">
        <v>3</v>
      </c>
      <c r="H318" s="2">
        <v>16</v>
      </c>
      <c r="I318" s="10" t="str">
        <f t="shared" si="104"/>
        <v>(3)　ロ</v>
      </c>
      <c r="J318" s="11">
        <v>0</v>
      </c>
      <c r="K318" s="2">
        <v>0</v>
      </c>
      <c r="L318" s="11">
        <v>0</v>
      </c>
      <c r="M318" s="13">
        <v>44386</v>
      </c>
      <c r="N318" s="10">
        <f t="shared" si="105"/>
        <v>0</v>
      </c>
      <c r="O318" s="11">
        <v>1</v>
      </c>
      <c r="P318" s="1" t="s">
        <v>709</v>
      </c>
      <c r="Q318" s="2">
        <v>1</v>
      </c>
      <c r="R318" s="11">
        <v>0</v>
      </c>
      <c r="S318" s="11">
        <v>0</v>
      </c>
      <c r="T318" s="11">
        <v>0</v>
      </c>
    </row>
    <row r="319" spans="1:20" ht="14.25" customHeight="1">
      <c r="A319" s="23" t="s">
        <v>14</v>
      </c>
      <c r="B319" s="1" t="s">
        <v>29</v>
      </c>
      <c r="C319" s="1" t="s">
        <v>30</v>
      </c>
      <c r="D319" s="1" t="s">
        <v>31</v>
      </c>
      <c r="E319" s="2">
        <v>17</v>
      </c>
      <c r="F319" s="10" t="str">
        <f t="shared" si="103"/>
        <v>第５条の３（第３条第１項第３号）</v>
      </c>
      <c r="G319" s="11">
        <v>3</v>
      </c>
      <c r="H319" s="2">
        <v>16</v>
      </c>
      <c r="I319" s="10" t="str">
        <f t="shared" si="104"/>
        <v>(3)　ロ</v>
      </c>
      <c r="J319" s="11">
        <v>0</v>
      </c>
      <c r="K319" s="2">
        <v>0</v>
      </c>
      <c r="L319" s="11">
        <v>0</v>
      </c>
      <c r="M319" s="13">
        <v>44386</v>
      </c>
      <c r="N319" s="10">
        <f t="shared" si="105"/>
        <v>0</v>
      </c>
      <c r="O319" s="11">
        <v>1</v>
      </c>
      <c r="P319" s="1" t="s">
        <v>709</v>
      </c>
      <c r="Q319" s="2">
        <v>1</v>
      </c>
      <c r="R319" s="11">
        <v>0</v>
      </c>
      <c r="S319" s="11">
        <v>0</v>
      </c>
      <c r="T319" s="11">
        <v>0</v>
      </c>
    </row>
    <row r="320" spans="1:20" ht="14.25" customHeight="1">
      <c r="A320" s="23" t="s">
        <v>14</v>
      </c>
      <c r="B320" s="1" t="s">
        <v>29</v>
      </c>
      <c r="C320" s="1" t="s">
        <v>30</v>
      </c>
      <c r="D320" s="1" t="s">
        <v>31</v>
      </c>
      <c r="E320" s="2">
        <v>17</v>
      </c>
      <c r="F320" s="10" t="str">
        <f t="shared" si="103"/>
        <v>第５条の３（第３条第１項第３号）</v>
      </c>
      <c r="G320" s="11">
        <v>3</v>
      </c>
      <c r="H320" s="2">
        <v>39</v>
      </c>
      <c r="I320" s="10" t="str">
        <f t="shared" si="104"/>
        <v>(16)　イ</v>
      </c>
      <c r="J320" s="11">
        <v>0</v>
      </c>
      <c r="K320" s="2">
        <v>0</v>
      </c>
      <c r="L320" s="11">
        <v>0</v>
      </c>
      <c r="M320" s="13">
        <v>44388</v>
      </c>
      <c r="N320" s="10">
        <f t="shared" si="105"/>
        <v>0</v>
      </c>
      <c r="O320" s="11">
        <v>1</v>
      </c>
      <c r="P320" s="1" t="s">
        <v>710</v>
      </c>
      <c r="Q320" s="2">
        <v>1</v>
      </c>
      <c r="R320" s="11">
        <v>0</v>
      </c>
      <c r="S320" s="11">
        <v>0</v>
      </c>
      <c r="T320" s="11">
        <v>0</v>
      </c>
    </row>
    <row r="321" spans="1:20" ht="14.25" customHeight="1">
      <c r="A321" s="23" t="s">
        <v>14</v>
      </c>
      <c r="B321" s="1" t="s">
        <v>29</v>
      </c>
      <c r="C321" s="1" t="s">
        <v>30</v>
      </c>
      <c r="D321" s="1" t="s">
        <v>31</v>
      </c>
      <c r="E321" s="2">
        <v>13</v>
      </c>
      <c r="F321" s="10" t="str">
        <f t="shared" si="103"/>
        <v>第５条の２（使用の停止）</v>
      </c>
      <c r="G321" s="11">
        <v>2</v>
      </c>
      <c r="H321" s="2">
        <v>16</v>
      </c>
      <c r="I321" s="10" t="str">
        <f t="shared" si="104"/>
        <v>(3)　ロ</v>
      </c>
      <c r="J321" s="11">
        <v>0</v>
      </c>
      <c r="K321" s="2">
        <v>0</v>
      </c>
      <c r="L321" s="11">
        <v>0</v>
      </c>
      <c r="M321" s="13">
        <v>44391</v>
      </c>
      <c r="N321" s="10">
        <f t="shared" si="105"/>
        <v>0</v>
      </c>
      <c r="O321" s="11">
        <v>2</v>
      </c>
      <c r="P321" s="1" t="s">
        <v>18</v>
      </c>
      <c r="Q321" s="2">
        <v>1</v>
      </c>
      <c r="R321" s="11">
        <v>0</v>
      </c>
      <c r="S321" s="11">
        <v>0</v>
      </c>
      <c r="T321" s="11">
        <v>0</v>
      </c>
    </row>
    <row r="322" spans="1:20" ht="14.25" customHeight="1">
      <c r="A322" s="23" t="s">
        <v>14</v>
      </c>
      <c r="B322" s="1" t="s">
        <v>29</v>
      </c>
      <c r="C322" s="1" t="s">
        <v>30</v>
      </c>
      <c r="D322" s="1" t="s">
        <v>31</v>
      </c>
      <c r="E322" s="2">
        <v>17</v>
      </c>
      <c r="F322" s="10" t="str">
        <f t="shared" si="103"/>
        <v>第５条の３（第３条第１項第３号）</v>
      </c>
      <c r="G322" s="11">
        <v>3</v>
      </c>
      <c r="H322" s="2">
        <v>39</v>
      </c>
      <c r="I322" s="10" t="str">
        <f t="shared" si="104"/>
        <v>(16)　イ</v>
      </c>
      <c r="J322" s="11">
        <v>0</v>
      </c>
      <c r="K322" s="2">
        <v>0</v>
      </c>
      <c r="L322" s="11">
        <v>0</v>
      </c>
      <c r="M322" s="13">
        <v>44392</v>
      </c>
      <c r="N322" s="10">
        <f t="shared" si="105"/>
        <v>0</v>
      </c>
      <c r="O322" s="11">
        <v>1</v>
      </c>
      <c r="P322" s="1" t="s">
        <v>630</v>
      </c>
      <c r="Q322" s="2">
        <v>1</v>
      </c>
      <c r="R322" s="11">
        <v>0</v>
      </c>
      <c r="S322" s="11">
        <v>0</v>
      </c>
      <c r="T322" s="11">
        <v>0</v>
      </c>
    </row>
    <row r="323" spans="1:20" ht="14.25" customHeight="1">
      <c r="A323" s="23" t="s">
        <v>14</v>
      </c>
      <c r="B323" s="1" t="s">
        <v>29</v>
      </c>
      <c r="C323" s="1" t="s">
        <v>30</v>
      </c>
      <c r="D323" s="1" t="s">
        <v>31</v>
      </c>
      <c r="E323" s="2">
        <v>17</v>
      </c>
      <c r="F323" s="10" t="str">
        <f t="shared" si="103"/>
        <v>第５条の３（第３条第１項第３号）</v>
      </c>
      <c r="G323" s="11">
        <v>3</v>
      </c>
      <c r="H323" s="2">
        <v>17</v>
      </c>
      <c r="I323" s="10" t="str">
        <f t="shared" si="104"/>
        <v xml:space="preserve">(4) </v>
      </c>
      <c r="J323" s="11">
        <v>2</v>
      </c>
      <c r="K323" s="2">
        <v>0</v>
      </c>
      <c r="L323" s="11">
        <v>0</v>
      </c>
      <c r="M323" s="13">
        <v>44394</v>
      </c>
      <c r="N323" s="10">
        <f t="shared" si="105"/>
        <v>0</v>
      </c>
      <c r="O323" s="11">
        <v>1</v>
      </c>
      <c r="P323" s="1" t="s">
        <v>538</v>
      </c>
      <c r="Q323" s="2">
        <v>1</v>
      </c>
      <c r="R323" s="11">
        <v>0</v>
      </c>
      <c r="S323" s="11">
        <v>0</v>
      </c>
      <c r="T323" s="11">
        <v>0</v>
      </c>
    </row>
    <row r="324" spans="1:20" ht="14.25" customHeight="1">
      <c r="A324" s="23" t="s">
        <v>14</v>
      </c>
      <c r="B324" s="1" t="s">
        <v>29</v>
      </c>
      <c r="C324" s="1" t="s">
        <v>30</v>
      </c>
      <c r="D324" s="1" t="s">
        <v>31</v>
      </c>
      <c r="E324" s="2">
        <v>17</v>
      </c>
      <c r="F324" s="10" t="str">
        <f t="shared" ref="F324:F387" si="106">VLOOKUP(E324,$BS$4:$BT$39,2,FALSE)</f>
        <v>第５条の３（第３条第１項第３号）</v>
      </c>
      <c r="G324" s="11">
        <v>3</v>
      </c>
      <c r="H324" s="2">
        <v>17</v>
      </c>
      <c r="I324" s="10" t="str">
        <f t="shared" ref="I324:I387" si="107">VLOOKUP(H324,$BV$4:$BX$53,2,FALSE)</f>
        <v xml:space="preserve">(4) </v>
      </c>
      <c r="J324" s="11">
        <v>2</v>
      </c>
      <c r="K324" s="2">
        <v>0</v>
      </c>
      <c r="L324" s="11">
        <v>0</v>
      </c>
      <c r="M324" s="13">
        <v>44400</v>
      </c>
      <c r="N324" s="10">
        <f t="shared" ref="N324:N387" si="108">DATEDIF(M324,"2022/3/31","Y")</f>
        <v>0</v>
      </c>
      <c r="O324" s="11">
        <v>1</v>
      </c>
      <c r="P324" s="1" t="s">
        <v>563</v>
      </c>
      <c r="Q324" s="2">
        <v>1</v>
      </c>
      <c r="R324" s="11">
        <v>0</v>
      </c>
      <c r="S324" s="11">
        <v>0</v>
      </c>
      <c r="T324" s="11">
        <v>0</v>
      </c>
    </row>
    <row r="325" spans="1:20" ht="14.25" customHeight="1">
      <c r="A325" s="23" t="s">
        <v>14</v>
      </c>
      <c r="B325" s="1" t="s">
        <v>29</v>
      </c>
      <c r="C325" s="1" t="s">
        <v>30</v>
      </c>
      <c r="D325" s="1" t="s">
        <v>31</v>
      </c>
      <c r="E325" s="2">
        <v>17</v>
      </c>
      <c r="F325" s="10" t="str">
        <f t="shared" si="106"/>
        <v>第５条の３（第３条第１項第３号）</v>
      </c>
      <c r="G325" s="11">
        <v>3</v>
      </c>
      <c r="H325" s="2">
        <v>39</v>
      </c>
      <c r="I325" s="10" t="str">
        <f t="shared" si="107"/>
        <v>(16)　イ</v>
      </c>
      <c r="J325" s="11">
        <v>2</v>
      </c>
      <c r="K325" s="2">
        <v>0</v>
      </c>
      <c r="L325" s="11">
        <v>0</v>
      </c>
      <c r="M325" s="13">
        <v>44405</v>
      </c>
      <c r="N325" s="10">
        <f t="shared" si="108"/>
        <v>0</v>
      </c>
      <c r="O325" s="11">
        <v>1</v>
      </c>
      <c r="P325" s="1" t="s">
        <v>653</v>
      </c>
      <c r="Q325" s="2">
        <v>1</v>
      </c>
      <c r="R325" s="11">
        <v>0</v>
      </c>
      <c r="S325" s="11">
        <v>0</v>
      </c>
      <c r="T325" s="11">
        <v>0</v>
      </c>
    </row>
    <row r="326" spans="1:20" ht="14.25" customHeight="1">
      <c r="A326" s="23" t="s">
        <v>14</v>
      </c>
      <c r="B326" s="1" t="s">
        <v>29</v>
      </c>
      <c r="C326" s="1" t="s">
        <v>30</v>
      </c>
      <c r="D326" s="1" t="s">
        <v>31</v>
      </c>
      <c r="E326" s="2">
        <v>17</v>
      </c>
      <c r="F326" s="10" t="str">
        <f t="shared" si="106"/>
        <v>第５条の３（第３条第１項第３号）</v>
      </c>
      <c r="G326" s="11">
        <v>3</v>
      </c>
      <c r="H326" s="2">
        <v>17</v>
      </c>
      <c r="I326" s="10" t="str">
        <f t="shared" si="107"/>
        <v xml:space="preserve">(4) </v>
      </c>
      <c r="J326" s="11">
        <v>0</v>
      </c>
      <c r="K326" s="2">
        <v>0</v>
      </c>
      <c r="L326" s="11">
        <v>0</v>
      </c>
      <c r="M326" s="13">
        <v>44409</v>
      </c>
      <c r="N326" s="10">
        <f t="shared" si="108"/>
        <v>0</v>
      </c>
      <c r="O326" s="11">
        <v>1</v>
      </c>
      <c r="P326" s="1" t="s">
        <v>711</v>
      </c>
      <c r="Q326" s="2">
        <v>1</v>
      </c>
      <c r="R326" s="11">
        <v>0</v>
      </c>
      <c r="S326" s="11">
        <v>0</v>
      </c>
      <c r="T326" s="11">
        <v>0</v>
      </c>
    </row>
    <row r="327" spans="1:20" ht="14.25" customHeight="1">
      <c r="A327" s="23" t="s">
        <v>14</v>
      </c>
      <c r="B327" s="1" t="s">
        <v>29</v>
      </c>
      <c r="C327" s="1" t="s">
        <v>30</v>
      </c>
      <c r="D327" s="1" t="s">
        <v>31</v>
      </c>
      <c r="E327" s="2">
        <v>17</v>
      </c>
      <c r="F327" s="10" t="str">
        <f t="shared" si="106"/>
        <v>第５条の３（第３条第１項第３号）</v>
      </c>
      <c r="G327" s="11">
        <v>3</v>
      </c>
      <c r="H327" s="2">
        <v>39</v>
      </c>
      <c r="I327" s="10" t="str">
        <f t="shared" si="107"/>
        <v>(16)　イ</v>
      </c>
      <c r="J327" s="11">
        <v>0</v>
      </c>
      <c r="K327" s="2">
        <v>0</v>
      </c>
      <c r="L327" s="11">
        <v>0</v>
      </c>
      <c r="M327" s="13">
        <v>44413</v>
      </c>
      <c r="N327" s="10">
        <f t="shared" si="108"/>
        <v>0</v>
      </c>
      <c r="O327" s="11">
        <v>1</v>
      </c>
      <c r="P327" s="1" t="s">
        <v>712</v>
      </c>
      <c r="Q327" s="2">
        <v>1</v>
      </c>
      <c r="R327" s="11">
        <v>0</v>
      </c>
      <c r="S327" s="11">
        <v>0</v>
      </c>
      <c r="T327" s="11">
        <v>0</v>
      </c>
    </row>
    <row r="328" spans="1:20" ht="14.25" customHeight="1">
      <c r="A328" s="23" t="s">
        <v>14</v>
      </c>
      <c r="B328" s="1" t="s">
        <v>29</v>
      </c>
      <c r="C328" s="1" t="s">
        <v>30</v>
      </c>
      <c r="D328" s="1" t="s">
        <v>31</v>
      </c>
      <c r="E328" s="2">
        <v>17</v>
      </c>
      <c r="F328" s="10" t="str">
        <f t="shared" si="106"/>
        <v>第５条の３（第３条第１項第３号）</v>
      </c>
      <c r="G328" s="11">
        <v>3</v>
      </c>
      <c r="H328" s="2">
        <v>39</v>
      </c>
      <c r="I328" s="10" t="str">
        <f t="shared" si="107"/>
        <v>(16)　イ</v>
      </c>
      <c r="J328" s="11">
        <v>0</v>
      </c>
      <c r="K328" s="2">
        <v>0</v>
      </c>
      <c r="L328" s="11">
        <v>0</v>
      </c>
      <c r="M328" s="13">
        <v>44422</v>
      </c>
      <c r="N328" s="10">
        <f t="shared" si="108"/>
        <v>0</v>
      </c>
      <c r="O328" s="11">
        <v>1</v>
      </c>
      <c r="P328" s="1" t="s">
        <v>713</v>
      </c>
      <c r="Q328" s="2">
        <v>1</v>
      </c>
      <c r="R328" s="11">
        <v>0</v>
      </c>
      <c r="S328" s="11">
        <v>0</v>
      </c>
      <c r="T328" s="11">
        <v>0</v>
      </c>
    </row>
    <row r="329" spans="1:20" ht="14.25" customHeight="1">
      <c r="A329" s="23" t="s">
        <v>14</v>
      </c>
      <c r="B329" s="1" t="s">
        <v>29</v>
      </c>
      <c r="C329" s="1" t="s">
        <v>30</v>
      </c>
      <c r="D329" s="1" t="s">
        <v>31</v>
      </c>
      <c r="E329" s="2">
        <v>17</v>
      </c>
      <c r="F329" s="10" t="str">
        <f t="shared" si="106"/>
        <v>第５条の３（第３条第１項第３号）</v>
      </c>
      <c r="G329" s="11">
        <v>3</v>
      </c>
      <c r="H329" s="2">
        <v>39</v>
      </c>
      <c r="I329" s="10" t="str">
        <f t="shared" si="107"/>
        <v>(16)　イ</v>
      </c>
      <c r="J329" s="11">
        <v>2</v>
      </c>
      <c r="K329" s="2">
        <v>0</v>
      </c>
      <c r="L329" s="11">
        <v>0</v>
      </c>
      <c r="M329" s="13">
        <v>44435</v>
      </c>
      <c r="N329" s="10">
        <f t="shared" si="108"/>
        <v>0</v>
      </c>
      <c r="O329" s="11">
        <v>1</v>
      </c>
      <c r="P329" s="1" t="s">
        <v>714</v>
      </c>
      <c r="Q329" s="2">
        <v>1</v>
      </c>
      <c r="R329" s="11">
        <v>0</v>
      </c>
      <c r="S329" s="11">
        <v>0</v>
      </c>
      <c r="T329" s="11">
        <v>0</v>
      </c>
    </row>
    <row r="330" spans="1:20" ht="14.25" customHeight="1">
      <c r="A330" s="23" t="s">
        <v>14</v>
      </c>
      <c r="B330" s="1" t="s">
        <v>29</v>
      </c>
      <c r="C330" s="1" t="s">
        <v>30</v>
      </c>
      <c r="D330" s="1" t="s">
        <v>31</v>
      </c>
      <c r="E330" s="2">
        <v>17</v>
      </c>
      <c r="F330" s="10" t="str">
        <f t="shared" si="106"/>
        <v>第５条の３（第３条第１項第３号）</v>
      </c>
      <c r="G330" s="11">
        <v>3</v>
      </c>
      <c r="H330" s="2">
        <v>39</v>
      </c>
      <c r="I330" s="10" t="str">
        <f t="shared" si="107"/>
        <v>(16)　イ</v>
      </c>
      <c r="J330" s="11">
        <v>2</v>
      </c>
      <c r="K330" s="2">
        <v>0</v>
      </c>
      <c r="L330" s="11">
        <v>0</v>
      </c>
      <c r="M330" s="13">
        <v>44435</v>
      </c>
      <c r="N330" s="10">
        <f t="shared" si="108"/>
        <v>0</v>
      </c>
      <c r="O330" s="11">
        <v>1</v>
      </c>
      <c r="P330" s="1" t="s">
        <v>714</v>
      </c>
      <c r="Q330" s="2">
        <v>1</v>
      </c>
      <c r="R330" s="11">
        <v>0</v>
      </c>
      <c r="S330" s="11">
        <v>0</v>
      </c>
      <c r="T330" s="11">
        <v>0</v>
      </c>
    </row>
    <row r="331" spans="1:20" ht="14.25" customHeight="1">
      <c r="A331" s="23" t="s">
        <v>14</v>
      </c>
      <c r="B331" s="1" t="s">
        <v>29</v>
      </c>
      <c r="C331" s="1" t="s">
        <v>30</v>
      </c>
      <c r="D331" s="1" t="s">
        <v>31</v>
      </c>
      <c r="E331" s="2">
        <v>17</v>
      </c>
      <c r="F331" s="10" t="str">
        <f t="shared" si="106"/>
        <v>第５条の３（第３条第１項第３号）</v>
      </c>
      <c r="G331" s="11">
        <v>3</v>
      </c>
      <c r="H331" s="2">
        <v>16</v>
      </c>
      <c r="I331" s="10" t="str">
        <f t="shared" si="107"/>
        <v>(3)　ロ</v>
      </c>
      <c r="J331" s="11">
        <v>0</v>
      </c>
      <c r="K331" s="2">
        <v>0</v>
      </c>
      <c r="L331" s="11">
        <v>0</v>
      </c>
      <c r="M331" s="13">
        <v>44435</v>
      </c>
      <c r="N331" s="10">
        <f t="shared" si="108"/>
        <v>0</v>
      </c>
      <c r="O331" s="11">
        <v>1</v>
      </c>
      <c r="P331" s="1" t="s">
        <v>714</v>
      </c>
      <c r="Q331" s="2">
        <v>1</v>
      </c>
      <c r="R331" s="11">
        <v>0</v>
      </c>
      <c r="S331" s="11">
        <v>0</v>
      </c>
      <c r="T331" s="11">
        <v>0</v>
      </c>
    </row>
    <row r="332" spans="1:20" ht="14.25" customHeight="1">
      <c r="A332" s="23" t="s">
        <v>14</v>
      </c>
      <c r="B332" s="1" t="s">
        <v>29</v>
      </c>
      <c r="C332" s="1" t="s">
        <v>30</v>
      </c>
      <c r="D332" s="1" t="s">
        <v>31</v>
      </c>
      <c r="E332" s="2">
        <v>17</v>
      </c>
      <c r="F332" s="10" t="str">
        <f t="shared" si="106"/>
        <v>第５条の３（第３条第１項第３号）</v>
      </c>
      <c r="G332" s="11">
        <v>3</v>
      </c>
      <c r="H332" s="2">
        <v>16</v>
      </c>
      <c r="I332" s="10" t="str">
        <f t="shared" si="107"/>
        <v>(3)　ロ</v>
      </c>
      <c r="J332" s="11">
        <v>0</v>
      </c>
      <c r="K332" s="2">
        <v>0</v>
      </c>
      <c r="L332" s="11">
        <v>0</v>
      </c>
      <c r="M332" s="13">
        <v>44435</v>
      </c>
      <c r="N332" s="10">
        <f t="shared" si="108"/>
        <v>0</v>
      </c>
      <c r="O332" s="11">
        <v>1</v>
      </c>
      <c r="P332" s="1" t="s">
        <v>714</v>
      </c>
      <c r="Q332" s="2">
        <v>1</v>
      </c>
      <c r="R332" s="11">
        <v>0</v>
      </c>
      <c r="S332" s="11">
        <v>0</v>
      </c>
      <c r="T332" s="11">
        <v>0</v>
      </c>
    </row>
    <row r="333" spans="1:20" ht="14.25" customHeight="1">
      <c r="A333" s="23" t="s">
        <v>14</v>
      </c>
      <c r="B333" s="1" t="s">
        <v>29</v>
      </c>
      <c r="C333" s="1" t="s">
        <v>30</v>
      </c>
      <c r="D333" s="1" t="s">
        <v>31</v>
      </c>
      <c r="E333" s="2">
        <v>17</v>
      </c>
      <c r="F333" s="10" t="str">
        <f t="shared" si="106"/>
        <v>第５条の３（第３条第１項第３号）</v>
      </c>
      <c r="G333" s="11">
        <v>3</v>
      </c>
      <c r="H333" s="2">
        <v>16</v>
      </c>
      <c r="I333" s="10" t="str">
        <f t="shared" si="107"/>
        <v>(3)　ロ</v>
      </c>
      <c r="J333" s="11">
        <v>0</v>
      </c>
      <c r="K333" s="2">
        <v>0</v>
      </c>
      <c r="L333" s="11">
        <v>0</v>
      </c>
      <c r="M333" s="13">
        <v>44435</v>
      </c>
      <c r="N333" s="10">
        <f t="shared" si="108"/>
        <v>0</v>
      </c>
      <c r="O333" s="11">
        <v>1</v>
      </c>
      <c r="P333" s="1" t="s">
        <v>714</v>
      </c>
      <c r="Q333" s="2">
        <v>1</v>
      </c>
      <c r="R333" s="11">
        <v>0</v>
      </c>
      <c r="S333" s="11">
        <v>0</v>
      </c>
      <c r="T333" s="11">
        <v>0</v>
      </c>
    </row>
    <row r="334" spans="1:20" ht="14.25" customHeight="1">
      <c r="A334" s="23" t="s">
        <v>14</v>
      </c>
      <c r="B334" s="1" t="s">
        <v>29</v>
      </c>
      <c r="C334" s="1" t="s">
        <v>30</v>
      </c>
      <c r="D334" s="1" t="s">
        <v>31</v>
      </c>
      <c r="E334" s="2">
        <v>17</v>
      </c>
      <c r="F334" s="10" t="str">
        <f t="shared" si="106"/>
        <v>第５条の３（第３条第１項第３号）</v>
      </c>
      <c r="G334" s="11">
        <v>3</v>
      </c>
      <c r="H334" s="2">
        <v>39</v>
      </c>
      <c r="I334" s="10" t="str">
        <f t="shared" si="107"/>
        <v>(16)　イ</v>
      </c>
      <c r="J334" s="11">
        <v>2</v>
      </c>
      <c r="K334" s="2">
        <v>0</v>
      </c>
      <c r="L334" s="11">
        <v>0</v>
      </c>
      <c r="M334" s="13">
        <v>44440</v>
      </c>
      <c r="N334" s="10">
        <f t="shared" si="108"/>
        <v>0</v>
      </c>
      <c r="O334" s="11">
        <v>1</v>
      </c>
      <c r="P334" s="1" t="s">
        <v>715</v>
      </c>
      <c r="Q334" s="2">
        <v>1</v>
      </c>
      <c r="R334" s="11">
        <v>0</v>
      </c>
      <c r="S334" s="11">
        <v>0</v>
      </c>
      <c r="T334" s="11">
        <v>0</v>
      </c>
    </row>
    <row r="335" spans="1:20" ht="14.25" customHeight="1">
      <c r="A335" s="23" t="s">
        <v>14</v>
      </c>
      <c r="B335" s="1" t="s">
        <v>29</v>
      </c>
      <c r="C335" s="1" t="s">
        <v>30</v>
      </c>
      <c r="D335" s="1" t="s">
        <v>31</v>
      </c>
      <c r="E335" s="2">
        <v>17</v>
      </c>
      <c r="F335" s="10" t="str">
        <f t="shared" si="106"/>
        <v>第５条の３（第３条第１項第３号）</v>
      </c>
      <c r="G335" s="11">
        <v>3</v>
      </c>
      <c r="H335" s="2">
        <v>18</v>
      </c>
      <c r="I335" s="10" t="str">
        <f t="shared" si="107"/>
        <v>(5)　イ</v>
      </c>
      <c r="J335" s="11">
        <v>0</v>
      </c>
      <c r="K335" s="2">
        <v>0</v>
      </c>
      <c r="L335" s="11">
        <v>0</v>
      </c>
      <c r="M335" s="13">
        <v>44450</v>
      </c>
      <c r="N335" s="10">
        <f t="shared" si="108"/>
        <v>0</v>
      </c>
      <c r="O335" s="11">
        <v>1</v>
      </c>
      <c r="P335" s="1" t="s">
        <v>716</v>
      </c>
      <c r="Q335" s="2">
        <v>1</v>
      </c>
      <c r="R335" s="11">
        <v>0</v>
      </c>
      <c r="S335" s="11">
        <v>0</v>
      </c>
      <c r="T335" s="11">
        <v>0</v>
      </c>
    </row>
    <row r="336" spans="1:20" ht="14.25" customHeight="1">
      <c r="A336" s="23" t="s">
        <v>14</v>
      </c>
      <c r="B336" s="1" t="s">
        <v>29</v>
      </c>
      <c r="C336" s="1" t="s">
        <v>30</v>
      </c>
      <c r="D336" s="1" t="s">
        <v>31</v>
      </c>
      <c r="E336" s="2">
        <v>17</v>
      </c>
      <c r="F336" s="10" t="str">
        <f t="shared" si="106"/>
        <v>第５条の３（第３条第１項第３号）</v>
      </c>
      <c r="G336" s="11">
        <v>3</v>
      </c>
      <c r="H336" s="2">
        <v>16</v>
      </c>
      <c r="I336" s="10" t="str">
        <f t="shared" si="107"/>
        <v>(3)　ロ</v>
      </c>
      <c r="J336" s="11">
        <v>0</v>
      </c>
      <c r="K336" s="2">
        <v>0</v>
      </c>
      <c r="L336" s="11">
        <v>0</v>
      </c>
      <c r="M336" s="13">
        <v>44454</v>
      </c>
      <c r="N336" s="10">
        <f t="shared" si="108"/>
        <v>0</v>
      </c>
      <c r="O336" s="11">
        <v>1</v>
      </c>
      <c r="P336" s="1" t="s">
        <v>717</v>
      </c>
      <c r="Q336" s="2">
        <v>1</v>
      </c>
      <c r="R336" s="11">
        <v>0</v>
      </c>
      <c r="S336" s="11">
        <v>0</v>
      </c>
      <c r="T336" s="11">
        <v>0</v>
      </c>
    </row>
    <row r="337" spans="1:20" ht="14.25" customHeight="1">
      <c r="A337" s="23" t="s">
        <v>14</v>
      </c>
      <c r="B337" s="1" t="s">
        <v>29</v>
      </c>
      <c r="C337" s="1" t="s">
        <v>30</v>
      </c>
      <c r="D337" s="1" t="s">
        <v>31</v>
      </c>
      <c r="E337" s="2">
        <v>17</v>
      </c>
      <c r="F337" s="10" t="str">
        <f t="shared" si="106"/>
        <v>第５条の３（第３条第１項第３号）</v>
      </c>
      <c r="G337" s="11">
        <v>3</v>
      </c>
      <c r="H337" s="2">
        <v>16</v>
      </c>
      <c r="I337" s="10" t="str">
        <f t="shared" si="107"/>
        <v>(3)　ロ</v>
      </c>
      <c r="J337" s="11">
        <v>0</v>
      </c>
      <c r="K337" s="2">
        <v>0</v>
      </c>
      <c r="L337" s="11">
        <v>0</v>
      </c>
      <c r="M337" s="13">
        <v>44456</v>
      </c>
      <c r="N337" s="10">
        <f t="shared" si="108"/>
        <v>0</v>
      </c>
      <c r="O337" s="11">
        <v>1</v>
      </c>
      <c r="P337" s="1" t="s">
        <v>718</v>
      </c>
      <c r="Q337" s="2">
        <v>1</v>
      </c>
      <c r="R337" s="11">
        <v>0</v>
      </c>
      <c r="S337" s="11">
        <v>0</v>
      </c>
      <c r="T337" s="11">
        <v>0</v>
      </c>
    </row>
    <row r="338" spans="1:20" ht="14.25" customHeight="1">
      <c r="A338" s="23" t="s">
        <v>14</v>
      </c>
      <c r="B338" s="1" t="s">
        <v>29</v>
      </c>
      <c r="C338" s="1" t="s">
        <v>30</v>
      </c>
      <c r="D338" s="1" t="s">
        <v>31</v>
      </c>
      <c r="E338" s="2">
        <v>17</v>
      </c>
      <c r="F338" s="10" t="str">
        <f t="shared" si="106"/>
        <v>第５条の３（第３条第１項第３号）</v>
      </c>
      <c r="G338" s="11">
        <v>3</v>
      </c>
      <c r="H338" s="2">
        <v>39</v>
      </c>
      <c r="I338" s="10" t="str">
        <f t="shared" si="107"/>
        <v>(16)　イ</v>
      </c>
      <c r="J338" s="11">
        <v>0</v>
      </c>
      <c r="K338" s="2">
        <v>0</v>
      </c>
      <c r="L338" s="11">
        <v>0</v>
      </c>
      <c r="M338" s="13">
        <v>44459</v>
      </c>
      <c r="N338" s="10">
        <f t="shared" si="108"/>
        <v>0</v>
      </c>
      <c r="O338" s="11">
        <v>1</v>
      </c>
      <c r="P338" s="1" t="s">
        <v>719</v>
      </c>
      <c r="Q338" s="2">
        <v>1</v>
      </c>
      <c r="R338" s="11">
        <v>0</v>
      </c>
      <c r="S338" s="11">
        <v>0</v>
      </c>
      <c r="T338" s="11">
        <v>0</v>
      </c>
    </row>
    <row r="339" spans="1:20" ht="14.25" customHeight="1">
      <c r="A339" s="23" t="s">
        <v>14</v>
      </c>
      <c r="B339" s="1" t="s">
        <v>29</v>
      </c>
      <c r="C339" s="1" t="s">
        <v>30</v>
      </c>
      <c r="D339" s="1" t="s">
        <v>31</v>
      </c>
      <c r="E339" s="2">
        <v>17</v>
      </c>
      <c r="F339" s="10" t="str">
        <f t="shared" si="106"/>
        <v>第５条の３（第３条第１項第３号）</v>
      </c>
      <c r="G339" s="11">
        <v>3</v>
      </c>
      <c r="H339" s="2">
        <v>39</v>
      </c>
      <c r="I339" s="10" t="str">
        <f t="shared" si="107"/>
        <v>(16)　イ</v>
      </c>
      <c r="J339" s="11">
        <v>0</v>
      </c>
      <c r="K339" s="2">
        <v>0</v>
      </c>
      <c r="L339" s="11">
        <v>0</v>
      </c>
      <c r="M339" s="13">
        <v>44464</v>
      </c>
      <c r="N339" s="10">
        <f t="shared" si="108"/>
        <v>0</v>
      </c>
      <c r="O339" s="11">
        <v>1</v>
      </c>
      <c r="P339" s="1" t="s">
        <v>720</v>
      </c>
      <c r="Q339" s="2">
        <v>1</v>
      </c>
      <c r="R339" s="11">
        <v>0</v>
      </c>
      <c r="S339" s="11">
        <v>0</v>
      </c>
      <c r="T339" s="11">
        <v>0</v>
      </c>
    </row>
    <row r="340" spans="1:20" ht="14.25" customHeight="1">
      <c r="A340" s="23" t="s">
        <v>14</v>
      </c>
      <c r="B340" s="1" t="s">
        <v>29</v>
      </c>
      <c r="C340" s="1" t="s">
        <v>30</v>
      </c>
      <c r="D340" s="1" t="s">
        <v>31</v>
      </c>
      <c r="E340" s="2">
        <v>17</v>
      </c>
      <c r="F340" s="10" t="str">
        <f t="shared" si="106"/>
        <v>第５条の３（第３条第１項第３号）</v>
      </c>
      <c r="G340" s="11">
        <v>3</v>
      </c>
      <c r="H340" s="2">
        <v>16</v>
      </c>
      <c r="I340" s="10" t="str">
        <f t="shared" si="107"/>
        <v>(3)　ロ</v>
      </c>
      <c r="J340" s="11">
        <v>2</v>
      </c>
      <c r="K340" s="2">
        <v>0</v>
      </c>
      <c r="L340" s="11">
        <v>0</v>
      </c>
      <c r="M340" s="13">
        <v>44466</v>
      </c>
      <c r="N340" s="10">
        <f t="shared" si="108"/>
        <v>0</v>
      </c>
      <c r="O340" s="11">
        <v>1</v>
      </c>
      <c r="P340" s="1" t="s">
        <v>721</v>
      </c>
      <c r="Q340" s="2">
        <v>1</v>
      </c>
      <c r="R340" s="11">
        <v>0</v>
      </c>
      <c r="S340" s="11">
        <v>0</v>
      </c>
      <c r="T340" s="11">
        <v>0</v>
      </c>
    </row>
    <row r="341" spans="1:20" ht="14.25" customHeight="1">
      <c r="A341" s="23" t="s">
        <v>14</v>
      </c>
      <c r="B341" s="1" t="s">
        <v>29</v>
      </c>
      <c r="C341" s="1" t="s">
        <v>30</v>
      </c>
      <c r="D341" s="1" t="s">
        <v>31</v>
      </c>
      <c r="E341" s="2">
        <v>17</v>
      </c>
      <c r="F341" s="10" t="str">
        <f t="shared" si="106"/>
        <v>第５条の３（第３条第１項第３号）</v>
      </c>
      <c r="G341" s="11">
        <v>3</v>
      </c>
      <c r="H341" s="2">
        <v>39</v>
      </c>
      <c r="I341" s="10" t="str">
        <f t="shared" si="107"/>
        <v>(16)　イ</v>
      </c>
      <c r="J341" s="11">
        <v>2</v>
      </c>
      <c r="K341" s="2">
        <v>0</v>
      </c>
      <c r="L341" s="11">
        <v>0</v>
      </c>
      <c r="M341" s="13">
        <v>44469</v>
      </c>
      <c r="N341" s="10">
        <f t="shared" si="108"/>
        <v>0</v>
      </c>
      <c r="O341" s="11">
        <v>1</v>
      </c>
      <c r="P341" s="1" t="s">
        <v>722</v>
      </c>
      <c r="Q341" s="2">
        <v>1</v>
      </c>
      <c r="R341" s="11">
        <v>0</v>
      </c>
      <c r="S341" s="11">
        <v>0</v>
      </c>
      <c r="T341" s="11">
        <v>0</v>
      </c>
    </row>
    <row r="342" spans="1:20" ht="14.25" customHeight="1">
      <c r="A342" s="23" t="s">
        <v>14</v>
      </c>
      <c r="B342" s="1" t="s">
        <v>29</v>
      </c>
      <c r="C342" s="1" t="s">
        <v>30</v>
      </c>
      <c r="D342" s="1" t="s">
        <v>31</v>
      </c>
      <c r="E342" s="2">
        <v>17</v>
      </c>
      <c r="F342" s="10" t="str">
        <f t="shared" si="106"/>
        <v>第５条の３（第３条第１項第３号）</v>
      </c>
      <c r="G342" s="11">
        <v>3</v>
      </c>
      <c r="H342" s="2">
        <v>39</v>
      </c>
      <c r="I342" s="10" t="str">
        <f t="shared" si="107"/>
        <v>(16)　イ</v>
      </c>
      <c r="J342" s="11">
        <v>2</v>
      </c>
      <c r="K342" s="2">
        <v>0</v>
      </c>
      <c r="L342" s="11">
        <v>0</v>
      </c>
      <c r="M342" s="13">
        <v>44473</v>
      </c>
      <c r="N342" s="10">
        <f t="shared" si="108"/>
        <v>0</v>
      </c>
      <c r="O342" s="11">
        <v>1</v>
      </c>
      <c r="P342" s="1" t="s">
        <v>680</v>
      </c>
      <c r="Q342" s="2">
        <v>1</v>
      </c>
      <c r="R342" s="11">
        <v>0</v>
      </c>
      <c r="S342" s="11">
        <v>0</v>
      </c>
      <c r="T342" s="11">
        <v>0</v>
      </c>
    </row>
    <row r="343" spans="1:20" ht="14.25" customHeight="1">
      <c r="A343" s="23" t="s">
        <v>14</v>
      </c>
      <c r="B343" s="1" t="s">
        <v>29</v>
      </c>
      <c r="C343" s="1" t="s">
        <v>30</v>
      </c>
      <c r="D343" s="1" t="s">
        <v>31</v>
      </c>
      <c r="E343" s="2">
        <v>17</v>
      </c>
      <c r="F343" s="10" t="str">
        <f t="shared" si="106"/>
        <v>第５条の３（第３条第１項第３号）</v>
      </c>
      <c r="G343" s="11">
        <v>3</v>
      </c>
      <c r="H343" s="2">
        <v>16</v>
      </c>
      <c r="I343" s="10" t="str">
        <f t="shared" si="107"/>
        <v>(3)　ロ</v>
      </c>
      <c r="J343" s="11">
        <v>0</v>
      </c>
      <c r="K343" s="2">
        <v>0</v>
      </c>
      <c r="L343" s="11">
        <v>0</v>
      </c>
      <c r="M343" s="13">
        <v>44481</v>
      </c>
      <c r="N343" s="10">
        <f t="shared" si="108"/>
        <v>0</v>
      </c>
      <c r="O343" s="11">
        <v>1</v>
      </c>
      <c r="P343" s="1" t="s">
        <v>723</v>
      </c>
      <c r="Q343" s="2">
        <v>1</v>
      </c>
      <c r="R343" s="11">
        <v>0</v>
      </c>
      <c r="S343" s="11">
        <v>0</v>
      </c>
      <c r="T343" s="11">
        <v>0</v>
      </c>
    </row>
    <row r="344" spans="1:20" ht="14.25" customHeight="1">
      <c r="A344" s="23" t="s">
        <v>14</v>
      </c>
      <c r="B344" s="1" t="s">
        <v>29</v>
      </c>
      <c r="C344" s="1" t="s">
        <v>30</v>
      </c>
      <c r="D344" s="1" t="s">
        <v>31</v>
      </c>
      <c r="E344" s="2">
        <v>17</v>
      </c>
      <c r="F344" s="10" t="str">
        <f t="shared" si="106"/>
        <v>第５条の３（第３条第１項第３号）</v>
      </c>
      <c r="G344" s="11">
        <v>3</v>
      </c>
      <c r="H344" s="2">
        <v>14</v>
      </c>
      <c r="I344" s="10" t="str">
        <f t="shared" si="107"/>
        <v>(2)　ロ</v>
      </c>
      <c r="J344" s="11">
        <v>0</v>
      </c>
      <c r="K344" s="2">
        <v>0</v>
      </c>
      <c r="L344" s="11">
        <v>0</v>
      </c>
      <c r="M344" s="13">
        <v>44482</v>
      </c>
      <c r="N344" s="10">
        <f t="shared" si="108"/>
        <v>0</v>
      </c>
      <c r="O344" s="11">
        <v>1</v>
      </c>
      <c r="P344" s="1" t="s">
        <v>724</v>
      </c>
      <c r="Q344" s="2">
        <v>1</v>
      </c>
      <c r="R344" s="11">
        <v>0</v>
      </c>
      <c r="S344" s="11">
        <v>0</v>
      </c>
      <c r="T344" s="11">
        <v>0</v>
      </c>
    </row>
    <row r="345" spans="1:20" ht="14.25" customHeight="1">
      <c r="A345" s="23" t="s">
        <v>14</v>
      </c>
      <c r="B345" s="1" t="s">
        <v>29</v>
      </c>
      <c r="C345" s="1" t="s">
        <v>30</v>
      </c>
      <c r="D345" s="1" t="s">
        <v>31</v>
      </c>
      <c r="E345" s="2">
        <v>17</v>
      </c>
      <c r="F345" s="10" t="str">
        <f t="shared" si="106"/>
        <v>第５条の３（第３条第１項第３号）</v>
      </c>
      <c r="G345" s="11">
        <v>3</v>
      </c>
      <c r="H345" s="2">
        <v>39</v>
      </c>
      <c r="I345" s="10" t="str">
        <f t="shared" si="107"/>
        <v>(16)　イ</v>
      </c>
      <c r="J345" s="11">
        <v>2</v>
      </c>
      <c r="K345" s="2">
        <v>0</v>
      </c>
      <c r="L345" s="11">
        <v>0</v>
      </c>
      <c r="M345" s="13">
        <v>44489</v>
      </c>
      <c r="N345" s="10">
        <f t="shared" si="108"/>
        <v>0</v>
      </c>
      <c r="O345" s="11">
        <v>1</v>
      </c>
      <c r="P345" s="1" t="s">
        <v>725</v>
      </c>
      <c r="Q345" s="2">
        <v>1</v>
      </c>
      <c r="R345" s="11">
        <v>0</v>
      </c>
      <c r="S345" s="11">
        <v>0</v>
      </c>
      <c r="T345" s="11">
        <v>0</v>
      </c>
    </row>
    <row r="346" spans="1:20" ht="14.25" customHeight="1">
      <c r="A346" s="23" t="s">
        <v>14</v>
      </c>
      <c r="B346" s="1" t="s">
        <v>29</v>
      </c>
      <c r="C346" s="1" t="s">
        <v>30</v>
      </c>
      <c r="D346" s="1" t="s">
        <v>31</v>
      </c>
      <c r="E346" s="2">
        <v>17</v>
      </c>
      <c r="F346" s="10" t="str">
        <f t="shared" si="106"/>
        <v>第５条の３（第３条第１項第３号）</v>
      </c>
      <c r="G346" s="11">
        <v>3</v>
      </c>
      <c r="H346" s="2">
        <v>39</v>
      </c>
      <c r="I346" s="10" t="str">
        <f t="shared" si="107"/>
        <v>(16)　イ</v>
      </c>
      <c r="J346" s="11">
        <v>2</v>
      </c>
      <c r="K346" s="2">
        <v>0</v>
      </c>
      <c r="L346" s="11">
        <v>0</v>
      </c>
      <c r="M346" s="13">
        <v>44490</v>
      </c>
      <c r="N346" s="10">
        <f t="shared" si="108"/>
        <v>0</v>
      </c>
      <c r="O346" s="11">
        <v>1</v>
      </c>
      <c r="P346" s="1" t="s">
        <v>622</v>
      </c>
      <c r="Q346" s="2">
        <v>1</v>
      </c>
      <c r="R346" s="11">
        <v>0</v>
      </c>
      <c r="S346" s="11">
        <v>0</v>
      </c>
      <c r="T346" s="11">
        <v>0</v>
      </c>
    </row>
    <row r="347" spans="1:20" ht="14.25" customHeight="1">
      <c r="A347" s="23" t="s">
        <v>14</v>
      </c>
      <c r="B347" s="1" t="s">
        <v>29</v>
      </c>
      <c r="C347" s="1" t="s">
        <v>30</v>
      </c>
      <c r="D347" s="1" t="s">
        <v>31</v>
      </c>
      <c r="E347" s="2">
        <v>17</v>
      </c>
      <c r="F347" s="10" t="str">
        <f t="shared" si="106"/>
        <v>第５条の３（第３条第１項第３号）</v>
      </c>
      <c r="G347" s="11">
        <v>3</v>
      </c>
      <c r="H347" s="2">
        <v>39</v>
      </c>
      <c r="I347" s="10" t="str">
        <f t="shared" si="107"/>
        <v>(16)　イ</v>
      </c>
      <c r="J347" s="11">
        <v>2</v>
      </c>
      <c r="K347" s="2">
        <v>0</v>
      </c>
      <c r="L347" s="11">
        <v>0</v>
      </c>
      <c r="M347" s="13">
        <v>44490</v>
      </c>
      <c r="N347" s="10">
        <f t="shared" si="108"/>
        <v>0</v>
      </c>
      <c r="O347" s="11">
        <v>1</v>
      </c>
      <c r="P347" s="1" t="s">
        <v>622</v>
      </c>
      <c r="Q347" s="2">
        <v>1</v>
      </c>
      <c r="R347" s="11">
        <v>0</v>
      </c>
      <c r="S347" s="11">
        <v>0</v>
      </c>
      <c r="T347" s="11">
        <v>0</v>
      </c>
    </row>
    <row r="348" spans="1:20" ht="14.25" customHeight="1">
      <c r="A348" s="23" t="s">
        <v>14</v>
      </c>
      <c r="B348" s="1" t="s">
        <v>29</v>
      </c>
      <c r="C348" s="1" t="s">
        <v>30</v>
      </c>
      <c r="D348" s="1" t="s">
        <v>31</v>
      </c>
      <c r="E348" s="2">
        <v>17</v>
      </c>
      <c r="F348" s="10" t="str">
        <f t="shared" si="106"/>
        <v>第５条の３（第３条第１項第３号）</v>
      </c>
      <c r="G348" s="11">
        <v>3</v>
      </c>
      <c r="H348" s="2">
        <v>39</v>
      </c>
      <c r="I348" s="10" t="str">
        <f t="shared" si="107"/>
        <v>(16)　イ</v>
      </c>
      <c r="J348" s="11">
        <v>2</v>
      </c>
      <c r="K348" s="2">
        <v>0</v>
      </c>
      <c r="L348" s="11">
        <v>0</v>
      </c>
      <c r="M348" s="13">
        <v>44490</v>
      </c>
      <c r="N348" s="10">
        <f t="shared" si="108"/>
        <v>0</v>
      </c>
      <c r="O348" s="11">
        <v>1</v>
      </c>
      <c r="P348" s="1" t="s">
        <v>622</v>
      </c>
      <c r="Q348" s="2">
        <v>1</v>
      </c>
      <c r="R348" s="11">
        <v>0</v>
      </c>
      <c r="S348" s="11">
        <v>0</v>
      </c>
      <c r="T348" s="11">
        <v>0</v>
      </c>
    </row>
    <row r="349" spans="1:20" ht="14.25" customHeight="1">
      <c r="A349" s="23" t="s">
        <v>14</v>
      </c>
      <c r="B349" s="1" t="s">
        <v>29</v>
      </c>
      <c r="C349" s="1" t="s">
        <v>30</v>
      </c>
      <c r="D349" s="1" t="s">
        <v>31</v>
      </c>
      <c r="E349" s="2">
        <v>17</v>
      </c>
      <c r="F349" s="10" t="str">
        <f t="shared" si="106"/>
        <v>第５条の３（第３条第１項第３号）</v>
      </c>
      <c r="G349" s="11">
        <v>3</v>
      </c>
      <c r="H349" s="2">
        <v>39</v>
      </c>
      <c r="I349" s="10" t="str">
        <f t="shared" si="107"/>
        <v>(16)　イ</v>
      </c>
      <c r="J349" s="11">
        <v>2</v>
      </c>
      <c r="K349" s="2">
        <v>0</v>
      </c>
      <c r="L349" s="11">
        <v>0</v>
      </c>
      <c r="M349" s="13">
        <v>44490</v>
      </c>
      <c r="N349" s="10">
        <f t="shared" si="108"/>
        <v>0</v>
      </c>
      <c r="O349" s="11">
        <v>1</v>
      </c>
      <c r="P349" s="1" t="s">
        <v>622</v>
      </c>
      <c r="Q349" s="2">
        <v>1</v>
      </c>
      <c r="R349" s="11">
        <v>0</v>
      </c>
      <c r="S349" s="11">
        <v>0</v>
      </c>
      <c r="T349" s="11">
        <v>0</v>
      </c>
    </row>
    <row r="350" spans="1:20" ht="14.25" customHeight="1">
      <c r="A350" s="23" t="s">
        <v>14</v>
      </c>
      <c r="B350" s="1" t="s">
        <v>29</v>
      </c>
      <c r="C350" s="1" t="s">
        <v>30</v>
      </c>
      <c r="D350" s="1" t="s">
        <v>31</v>
      </c>
      <c r="E350" s="2">
        <v>17</v>
      </c>
      <c r="F350" s="10" t="str">
        <f t="shared" si="106"/>
        <v>第５条の３（第３条第１項第３号）</v>
      </c>
      <c r="G350" s="11">
        <v>3</v>
      </c>
      <c r="H350" s="2">
        <v>39</v>
      </c>
      <c r="I350" s="10" t="str">
        <f t="shared" si="107"/>
        <v>(16)　イ</v>
      </c>
      <c r="J350" s="11">
        <v>2</v>
      </c>
      <c r="K350" s="2">
        <v>0</v>
      </c>
      <c r="L350" s="11">
        <v>0</v>
      </c>
      <c r="M350" s="13">
        <v>44492</v>
      </c>
      <c r="N350" s="10">
        <f t="shared" si="108"/>
        <v>0</v>
      </c>
      <c r="O350" s="11">
        <v>1</v>
      </c>
      <c r="P350" s="1" t="s">
        <v>726</v>
      </c>
      <c r="Q350" s="2">
        <v>1</v>
      </c>
      <c r="R350" s="11">
        <v>0</v>
      </c>
      <c r="S350" s="11">
        <v>0</v>
      </c>
      <c r="T350" s="11">
        <v>0</v>
      </c>
    </row>
    <row r="351" spans="1:20" ht="14.25" customHeight="1">
      <c r="A351" s="23" t="s">
        <v>14</v>
      </c>
      <c r="B351" s="1" t="s">
        <v>29</v>
      </c>
      <c r="C351" s="1" t="s">
        <v>30</v>
      </c>
      <c r="D351" s="1" t="s">
        <v>31</v>
      </c>
      <c r="E351" s="2">
        <v>17</v>
      </c>
      <c r="F351" s="10" t="str">
        <f t="shared" si="106"/>
        <v>第５条の３（第３条第１項第３号）</v>
      </c>
      <c r="G351" s="11">
        <v>3</v>
      </c>
      <c r="H351" s="2">
        <v>16</v>
      </c>
      <c r="I351" s="10" t="str">
        <f t="shared" si="107"/>
        <v>(3)　ロ</v>
      </c>
      <c r="J351" s="11">
        <v>0</v>
      </c>
      <c r="K351" s="2">
        <v>0</v>
      </c>
      <c r="L351" s="11">
        <v>0</v>
      </c>
      <c r="M351" s="13">
        <v>44495</v>
      </c>
      <c r="N351" s="10">
        <f t="shared" si="108"/>
        <v>0</v>
      </c>
      <c r="O351" s="11">
        <v>1</v>
      </c>
      <c r="P351" s="1" t="s">
        <v>727</v>
      </c>
      <c r="Q351" s="2">
        <v>1</v>
      </c>
      <c r="R351" s="11">
        <v>0</v>
      </c>
      <c r="S351" s="11">
        <v>0</v>
      </c>
      <c r="T351" s="11">
        <v>0</v>
      </c>
    </row>
    <row r="352" spans="1:20" ht="14.25" customHeight="1">
      <c r="A352" s="23" t="s">
        <v>14</v>
      </c>
      <c r="B352" s="1" t="s">
        <v>29</v>
      </c>
      <c r="C352" s="1" t="s">
        <v>30</v>
      </c>
      <c r="D352" s="1" t="s">
        <v>31</v>
      </c>
      <c r="E352" s="2">
        <v>17</v>
      </c>
      <c r="F352" s="10" t="str">
        <f t="shared" si="106"/>
        <v>第５条の３（第３条第１項第３号）</v>
      </c>
      <c r="G352" s="11">
        <v>3</v>
      </c>
      <c r="H352" s="2">
        <v>18</v>
      </c>
      <c r="I352" s="10" t="str">
        <f t="shared" si="107"/>
        <v>(5)　イ</v>
      </c>
      <c r="J352" s="11">
        <v>0</v>
      </c>
      <c r="K352" s="2">
        <v>0</v>
      </c>
      <c r="L352" s="11">
        <v>0</v>
      </c>
      <c r="M352" s="13">
        <v>44503</v>
      </c>
      <c r="N352" s="10">
        <f t="shared" si="108"/>
        <v>0</v>
      </c>
      <c r="O352" s="11">
        <v>1</v>
      </c>
      <c r="P352" s="1" t="s">
        <v>728</v>
      </c>
      <c r="Q352" s="2">
        <v>1</v>
      </c>
      <c r="R352" s="11">
        <v>0</v>
      </c>
      <c r="S352" s="11">
        <v>0</v>
      </c>
      <c r="T352" s="11">
        <v>0</v>
      </c>
    </row>
    <row r="353" spans="1:20" ht="14.25" customHeight="1">
      <c r="A353" s="23" t="s">
        <v>14</v>
      </c>
      <c r="B353" s="1" t="s">
        <v>29</v>
      </c>
      <c r="C353" s="1" t="s">
        <v>30</v>
      </c>
      <c r="D353" s="1" t="s">
        <v>31</v>
      </c>
      <c r="E353" s="2">
        <v>17</v>
      </c>
      <c r="F353" s="10" t="str">
        <f t="shared" si="106"/>
        <v>第５条の３（第３条第１項第３号）</v>
      </c>
      <c r="G353" s="11">
        <v>3</v>
      </c>
      <c r="H353" s="2">
        <v>39</v>
      </c>
      <c r="I353" s="10" t="str">
        <f t="shared" si="107"/>
        <v>(16)　イ</v>
      </c>
      <c r="J353" s="11">
        <v>2</v>
      </c>
      <c r="K353" s="2">
        <v>0</v>
      </c>
      <c r="L353" s="11">
        <v>0</v>
      </c>
      <c r="M353" s="13">
        <v>44509</v>
      </c>
      <c r="N353" s="10">
        <f t="shared" si="108"/>
        <v>0</v>
      </c>
      <c r="O353" s="11">
        <v>1</v>
      </c>
      <c r="P353" s="1" t="s">
        <v>631</v>
      </c>
      <c r="Q353" s="2">
        <v>1</v>
      </c>
      <c r="R353" s="11">
        <v>0</v>
      </c>
      <c r="S353" s="11">
        <v>0</v>
      </c>
      <c r="T353" s="11">
        <v>0</v>
      </c>
    </row>
    <row r="354" spans="1:20" ht="14.25" customHeight="1">
      <c r="A354" s="23" t="s">
        <v>14</v>
      </c>
      <c r="B354" s="1" t="s">
        <v>29</v>
      </c>
      <c r="C354" s="1" t="s">
        <v>30</v>
      </c>
      <c r="D354" s="1" t="s">
        <v>31</v>
      </c>
      <c r="E354" s="2">
        <v>17</v>
      </c>
      <c r="F354" s="10" t="str">
        <f t="shared" si="106"/>
        <v>第５条の３（第３条第１項第３号）</v>
      </c>
      <c r="G354" s="11">
        <v>3</v>
      </c>
      <c r="H354" s="2">
        <v>39</v>
      </c>
      <c r="I354" s="10" t="str">
        <f t="shared" si="107"/>
        <v>(16)　イ</v>
      </c>
      <c r="J354" s="11">
        <v>2</v>
      </c>
      <c r="K354" s="2">
        <v>0</v>
      </c>
      <c r="L354" s="11">
        <v>0</v>
      </c>
      <c r="M354" s="13">
        <v>44511</v>
      </c>
      <c r="N354" s="10">
        <f t="shared" si="108"/>
        <v>0</v>
      </c>
      <c r="O354" s="11">
        <v>1</v>
      </c>
      <c r="P354" s="1" t="s">
        <v>729</v>
      </c>
      <c r="Q354" s="2">
        <v>1</v>
      </c>
      <c r="R354" s="11">
        <v>0</v>
      </c>
      <c r="S354" s="11">
        <v>0</v>
      </c>
      <c r="T354" s="11">
        <v>0</v>
      </c>
    </row>
    <row r="355" spans="1:20" ht="14.25" customHeight="1">
      <c r="A355" s="23" t="s">
        <v>14</v>
      </c>
      <c r="B355" s="1" t="s">
        <v>29</v>
      </c>
      <c r="C355" s="1" t="s">
        <v>30</v>
      </c>
      <c r="D355" s="1" t="s">
        <v>31</v>
      </c>
      <c r="E355" s="2">
        <v>17</v>
      </c>
      <c r="F355" s="10" t="str">
        <f t="shared" si="106"/>
        <v>第５条の３（第３条第１項第３号）</v>
      </c>
      <c r="G355" s="11">
        <v>3</v>
      </c>
      <c r="H355" s="2">
        <v>39</v>
      </c>
      <c r="I355" s="10" t="str">
        <f t="shared" si="107"/>
        <v>(16)　イ</v>
      </c>
      <c r="J355" s="11">
        <v>2</v>
      </c>
      <c r="K355" s="2">
        <v>0</v>
      </c>
      <c r="L355" s="11">
        <v>0</v>
      </c>
      <c r="M355" s="13">
        <v>44517</v>
      </c>
      <c r="N355" s="10">
        <f t="shared" si="108"/>
        <v>0</v>
      </c>
      <c r="O355" s="11">
        <v>1</v>
      </c>
      <c r="P355" s="1" t="s">
        <v>730</v>
      </c>
      <c r="Q355" s="2">
        <v>1</v>
      </c>
      <c r="R355" s="11">
        <v>0</v>
      </c>
      <c r="S355" s="11">
        <v>0</v>
      </c>
      <c r="T355" s="11">
        <v>0</v>
      </c>
    </row>
    <row r="356" spans="1:20" ht="14.25" customHeight="1">
      <c r="A356" s="23" t="s">
        <v>14</v>
      </c>
      <c r="B356" s="1" t="s">
        <v>29</v>
      </c>
      <c r="C356" s="1" t="s">
        <v>30</v>
      </c>
      <c r="D356" s="1" t="s">
        <v>31</v>
      </c>
      <c r="E356" s="2">
        <v>17</v>
      </c>
      <c r="F356" s="10" t="str">
        <f t="shared" si="106"/>
        <v>第５条の３（第３条第１項第３号）</v>
      </c>
      <c r="G356" s="11">
        <v>3</v>
      </c>
      <c r="H356" s="2">
        <v>39</v>
      </c>
      <c r="I356" s="10" t="str">
        <f t="shared" si="107"/>
        <v>(16)　イ</v>
      </c>
      <c r="J356" s="11">
        <v>2</v>
      </c>
      <c r="K356" s="2">
        <v>0</v>
      </c>
      <c r="L356" s="11">
        <v>0</v>
      </c>
      <c r="M356" s="13">
        <v>44517</v>
      </c>
      <c r="N356" s="10">
        <f t="shared" si="108"/>
        <v>0</v>
      </c>
      <c r="O356" s="11">
        <v>1</v>
      </c>
      <c r="P356" s="1" t="s">
        <v>730</v>
      </c>
      <c r="Q356" s="2">
        <v>1</v>
      </c>
      <c r="R356" s="11">
        <v>0</v>
      </c>
      <c r="S356" s="11">
        <v>0</v>
      </c>
      <c r="T356" s="11">
        <v>0</v>
      </c>
    </row>
    <row r="357" spans="1:20" ht="14.25" customHeight="1">
      <c r="A357" s="23" t="s">
        <v>14</v>
      </c>
      <c r="B357" s="1" t="s">
        <v>29</v>
      </c>
      <c r="C357" s="1" t="s">
        <v>30</v>
      </c>
      <c r="D357" s="1" t="s">
        <v>31</v>
      </c>
      <c r="E357" s="2">
        <v>17</v>
      </c>
      <c r="F357" s="10" t="str">
        <f t="shared" si="106"/>
        <v>第５条の３（第３条第１項第３号）</v>
      </c>
      <c r="G357" s="11">
        <v>3</v>
      </c>
      <c r="H357" s="2">
        <v>39</v>
      </c>
      <c r="I357" s="10" t="str">
        <f t="shared" si="107"/>
        <v>(16)　イ</v>
      </c>
      <c r="J357" s="11">
        <v>2</v>
      </c>
      <c r="K357" s="2">
        <v>0</v>
      </c>
      <c r="L357" s="11">
        <v>0</v>
      </c>
      <c r="M357" s="13">
        <v>44517</v>
      </c>
      <c r="N357" s="10">
        <f t="shared" si="108"/>
        <v>0</v>
      </c>
      <c r="O357" s="11">
        <v>1</v>
      </c>
      <c r="P357" s="1" t="s">
        <v>730</v>
      </c>
      <c r="Q357" s="2">
        <v>1</v>
      </c>
      <c r="R357" s="11">
        <v>0</v>
      </c>
      <c r="S357" s="11">
        <v>0</v>
      </c>
      <c r="T357" s="11">
        <v>0</v>
      </c>
    </row>
    <row r="358" spans="1:20" ht="14.25" customHeight="1">
      <c r="A358" s="23" t="s">
        <v>14</v>
      </c>
      <c r="B358" s="1" t="s">
        <v>29</v>
      </c>
      <c r="C358" s="1" t="s">
        <v>30</v>
      </c>
      <c r="D358" s="1" t="s">
        <v>31</v>
      </c>
      <c r="E358" s="2">
        <v>17</v>
      </c>
      <c r="F358" s="10" t="str">
        <f t="shared" si="106"/>
        <v>第５条の３（第３条第１項第３号）</v>
      </c>
      <c r="G358" s="11">
        <v>3</v>
      </c>
      <c r="H358" s="2">
        <v>39</v>
      </c>
      <c r="I358" s="10" t="str">
        <f t="shared" si="107"/>
        <v>(16)　イ</v>
      </c>
      <c r="J358" s="11">
        <v>2</v>
      </c>
      <c r="K358" s="2">
        <v>0</v>
      </c>
      <c r="L358" s="11">
        <v>0</v>
      </c>
      <c r="M358" s="13">
        <v>44517</v>
      </c>
      <c r="N358" s="10">
        <f t="shared" si="108"/>
        <v>0</v>
      </c>
      <c r="O358" s="11">
        <v>1</v>
      </c>
      <c r="P358" s="1" t="s">
        <v>730</v>
      </c>
      <c r="Q358" s="2">
        <v>1</v>
      </c>
      <c r="R358" s="11">
        <v>0</v>
      </c>
      <c r="S358" s="11">
        <v>0</v>
      </c>
      <c r="T358" s="11">
        <v>0</v>
      </c>
    </row>
    <row r="359" spans="1:20" ht="14.25" customHeight="1">
      <c r="A359" s="23" t="s">
        <v>14</v>
      </c>
      <c r="B359" s="1" t="s">
        <v>29</v>
      </c>
      <c r="C359" s="1" t="s">
        <v>30</v>
      </c>
      <c r="D359" s="1" t="s">
        <v>31</v>
      </c>
      <c r="E359" s="2">
        <v>17</v>
      </c>
      <c r="F359" s="10" t="str">
        <f t="shared" si="106"/>
        <v>第５条の３（第３条第１項第３号）</v>
      </c>
      <c r="G359" s="11">
        <v>3</v>
      </c>
      <c r="H359" s="2">
        <v>16</v>
      </c>
      <c r="I359" s="10" t="str">
        <f t="shared" si="107"/>
        <v>(3)　ロ</v>
      </c>
      <c r="J359" s="11">
        <v>2</v>
      </c>
      <c r="K359" s="2">
        <v>0</v>
      </c>
      <c r="L359" s="11">
        <v>0</v>
      </c>
      <c r="M359" s="13">
        <v>44517</v>
      </c>
      <c r="N359" s="10">
        <f t="shared" si="108"/>
        <v>0</v>
      </c>
      <c r="O359" s="11">
        <v>1</v>
      </c>
      <c r="P359" s="1" t="s">
        <v>730</v>
      </c>
      <c r="Q359" s="2">
        <v>1</v>
      </c>
      <c r="R359" s="11">
        <v>0</v>
      </c>
      <c r="S359" s="11">
        <v>0</v>
      </c>
      <c r="T359" s="11">
        <v>0</v>
      </c>
    </row>
    <row r="360" spans="1:20" ht="14.25" customHeight="1">
      <c r="A360" s="23" t="s">
        <v>14</v>
      </c>
      <c r="B360" s="1" t="s">
        <v>29</v>
      </c>
      <c r="C360" s="1" t="s">
        <v>30</v>
      </c>
      <c r="D360" s="1" t="s">
        <v>31</v>
      </c>
      <c r="E360" s="2">
        <v>17</v>
      </c>
      <c r="F360" s="10" t="str">
        <f t="shared" si="106"/>
        <v>第５条の３（第３条第１項第３号）</v>
      </c>
      <c r="G360" s="11">
        <v>3</v>
      </c>
      <c r="H360" s="2">
        <v>39</v>
      </c>
      <c r="I360" s="10" t="str">
        <f t="shared" si="107"/>
        <v>(16)　イ</v>
      </c>
      <c r="J360" s="11">
        <v>2</v>
      </c>
      <c r="K360" s="2">
        <v>0</v>
      </c>
      <c r="L360" s="11">
        <v>0</v>
      </c>
      <c r="M360" s="13">
        <v>44517</v>
      </c>
      <c r="N360" s="10">
        <f t="shared" si="108"/>
        <v>0</v>
      </c>
      <c r="O360" s="11">
        <v>1</v>
      </c>
      <c r="P360" s="1" t="s">
        <v>730</v>
      </c>
      <c r="Q360" s="2">
        <v>1</v>
      </c>
      <c r="R360" s="11">
        <v>0</v>
      </c>
      <c r="S360" s="11">
        <v>0</v>
      </c>
      <c r="T360" s="11">
        <v>0</v>
      </c>
    </row>
    <row r="361" spans="1:20" ht="14.25" customHeight="1">
      <c r="A361" s="23" t="s">
        <v>14</v>
      </c>
      <c r="B361" s="1" t="s">
        <v>29</v>
      </c>
      <c r="C361" s="1" t="s">
        <v>30</v>
      </c>
      <c r="D361" s="1" t="s">
        <v>31</v>
      </c>
      <c r="E361" s="2">
        <v>17</v>
      </c>
      <c r="F361" s="10" t="str">
        <f t="shared" si="106"/>
        <v>第５条の３（第３条第１項第３号）</v>
      </c>
      <c r="G361" s="11">
        <v>3</v>
      </c>
      <c r="H361" s="2">
        <v>39</v>
      </c>
      <c r="I361" s="10" t="str">
        <f t="shared" si="107"/>
        <v>(16)　イ</v>
      </c>
      <c r="J361" s="11">
        <v>2</v>
      </c>
      <c r="K361" s="2">
        <v>0</v>
      </c>
      <c r="L361" s="11">
        <v>0</v>
      </c>
      <c r="M361" s="13">
        <v>44518</v>
      </c>
      <c r="N361" s="10">
        <f t="shared" si="108"/>
        <v>0</v>
      </c>
      <c r="O361" s="11">
        <v>1</v>
      </c>
      <c r="P361" s="1" t="s">
        <v>731</v>
      </c>
      <c r="Q361" s="2">
        <v>1</v>
      </c>
      <c r="R361" s="11">
        <v>0</v>
      </c>
      <c r="S361" s="11">
        <v>0</v>
      </c>
      <c r="T361" s="11">
        <v>0</v>
      </c>
    </row>
    <row r="362" spans="1:20" ht="14.25" customHeight="1">
      <c r="A362" s="23" t="s">
        <v>14</v>
      </c>
      <c r="B362" s="1" t="s">
        <v>29</v>
      </c>
      <c r="C362" s="1" t="s">
        <v>30</v>
      </c>
      <c r="D362" s="1" t="s">
        <v>31</v>
      </c>
      <c r="E362" s="2">
        <v>17</v>
      </c>
      <c r="F362" s="10" t="str">
        <f t="shared" si="106"/>
        <v>第５条の３（第３条第１項第３号）</v>
      </c>
      <c r="G362" s="11">
        <v>3</v>
      </c>
      <c r="H362" s="2">
        <v>39</v>
      </c>
      <c r="I362" s="10" t="str">
        <f t="shared" si="107"/>
        <v>(16)　イ</v>
      </c>
      <c r="J362" s="11">
        <v>0</v>
      </c>
      <c r="K362" s="2">
        <v>0</v>
      </c>
      <c r="L362" s="11">
        <v>0</v>
      </c>
      <c r="M362" s="13">
        <v>44518</v>
      </c>
      <c r="N362" s="10">
        <f t="shared" si="108"/>
        <v>0</v>
      </c>
      <c r="O362" s="11">
        <v>1</v>
      </c>
      <c r="P362" s="1" t="s">
        <v>731</v>
      </c>
      <c r="Q362" s="2">
        <v>1</v>
      </c>
      <c r="R362" s="11">
        <v>0</v>
      </c>
      <c r="S362" s="11">
        <v>0</v>
      </c>
      <c r="T362" s="11">
        <v>0</v>
      </c>
    </row>
    <row r="363" spans="1:20" ht="14.25" customHeight="1">
      <c r="A363" s="23" t="s">
        <v>14</v>
      </c>
      <c r="B363" s="1" t="s">
        <v>29</v>
      </c>
      <c r="C363" s="1" t="s">
        <v>30</v>
      </c>
      <c r="D363" s="1" t="s">
        <v>31</v>
      </c>
      <c r="E363" s="2">
        <v>17</v>
      </c>
      <c r="F363" s="10" t="str">
        <f t="shared" si="106"/>
        <v>第５条の３（第３条第１項第３号）</v>
      </c>
      <c r="G363" s="11">
        <v>3</v>
      </c>
      <c r="H363" s="2">
        <v>17</v>
      </c>
      <c r="I363" s="10" t="str">
        <f t="shared" si="107"/>
        <v xml:space="preserve">(4) </v>
      </c>
      <c r="J363" s="11">
        <v>0</v>
      </c>
      <c r="K363" s="2">
        <v>0</v>
      </c>
      <c r="L363" s="11">
        <v>0</v>
      </c>
      <c r="M363" s="13">
        <v>44518</v>
      </c>
      <c r="N363" s="10">
        <f t="shared" si="108"/>
        <v>0</v>
      </c>
      <c r="O363" s="11">
        <v>1</v>
      </c>
      <c r="P363" s="1" t="s">
        <v>731</v>
      </c>
      <c r="Q363" s="2">
        <v>1</v>
      </c>
      <c r="R363" s="11">
        <v>0</v>
      </c>
      <c r="S363" s="11">
        <v>0</v>
      </c>
      <c r="T363" s="11">
        <v>0</v>
      </c>
    </row>
    <row r="364" spans="1:20" ht="14.25" customHeight="1">
      <c r="A364" s="23" t="s">
        <v>14</v>
      </c>
      <c r="B364" s="1" t="s">
        <v>29</v>
      </c>
      <c r="C364" s="1" t="s">
        <v>30</v>
      </c>
      <c r="D364" s="1" t="s">
        <v>31</v>
      </c>
      <c r="E364" s="2">
        <v>17</v>
      </c>
      <c r="F364" s="10" t="str">
        <f t="shared" si="106"/>
        <v>第５条の３（第３条第１項第３号）</v>
      </c>
      <c r="G364" s="11">
        <v>3</v>
      </c>
      <c r="H364" s="2">
        <v>39</v>
      </c>
      <c r="I364" s="10" t="str">
        <f t="shared" si="107"/>
        <v>(16)　イ</v>
      </c>
      <c r="J364" s="11">
        <v>0</v>
      </c>
      <c r="K364" s="2">
        <v>0</v>
      </c>
      <c r="L364" s="11">
        <v>0</v>
      </c>
      <c r="M364" s="13">
        <v>44525</v>
      </c>
      <c r="N364" s="10">
        <f t="shared" si="108"/>
        <v>0</v>
      </c>
      <c r="O364" s="11">
        <v>1</v>
      </c>
      <c r="P364" s="1" t="s">
        <v>658</v>
      </c>
      <c r="Q364" s="2">
        <v>1</v>
      </c>
      <c r="R364" s="11">
        <v>0</v>
      </c>
      <c r="S364" s="11">
        <v>0</v>
      </c>
      <c r="T364" s="11">
        <v>0</v>
      </c>
    </row>
    <row r="365" spans="1:20" ht="14.25" customHeight="1">
      <c r="A365" s="23" t="s">
        <v>14</v>
      </c>
      <c r="B365" s="1" t="s">
        <v>29</v>
      </c>
      <c r="C365" s="1" t="s">
        <v>30</v>
      </c>
      <c r="D365" s="1" t="s">
        <v>31</v>
      </c>
      <c r="E365" s="2">
        <v>17</v>
      </c>
      <c r="F365" s="10" t="str">
        <f t="shared" si="106"/>
        <v>第５条の３（第３条第１項第３号）</v>
      </c>
      <c r="G365" s="11">
        <v>3</v>
      </c>
      <c r="H365" s="2">
        <v>39</v>
      </c>
      <c r="I365" s="10" t="str">
        <f t="shared" si="107"/>
        <v>(16)　イ</v>
      </c>
      <c r="J365" s="11">
        <v>0</v>
      </c>
      <c r="K365" s="2">
        <v>0</v>
      </c>
      <c r="L365" s="11">
        <v>0</v>
      </c>
      <c r="M365" s="13">
        <v>44525</v>
      </c>
      <c r="N365" s="10">
        <f t="shared" si="108"/>
        <v>0</v>
      </c>
      <c r="O365" s="11">
        <v>1</v>
      </c>
      <c r="P365" s="1" t="s">
        <v>658</v>
      </c>
      <c r="Q365" s="2">
        <v>1</v>
      </c>
      <c r="R365" s="11">
        <v>0</v>
      </c>
      <c r="S365" s="11">
        <v>0</v>
      </c>
      <c r="T365" s="11">
        <v>0</v>
      </c>
    </row>
    <row r="366" spans="1:20" ht="14.25" customHeight="1">
      <c r="A366" s="23" t="s">
        <v>14</v>
      </c>
      <c r="B366" s="1" t="s">
        <v>29</v>
      </c>
      <c r="C366" s="1" t="s">
        <v>30</v>
      </c>
      <c r="D366" s="1" t="s">
        <v>31</v>
      </c>
      <c r="E366" s="2">
        <v>17</v>
      </c>
      <c r="F366" s="10" t="str">
        <f t="shared" si="106"/>
        <v>第５条の３（第３条第１項第３号）</v>
      </c>
      <c r="G366" s="11">
        <v>3</v>
      </c>
      <c r="H366" s="2">
        <v>39</v>
      </c>
      <c r="I366" s="10" t="str">
        <f t="shared" si="107"/>
        <v>(16)　イ</v>
      </c>
      <c r="J366" s="11">
        <v>0</v>
      </c>
      <c r="K366" s="2">
        <v>0</v>
      </c>
      <c r="L366" s="11">
        <v>0</v>
      </c>
      <c r="M366" s="13">
        <v>44525</v>
      </c>
      <c r="N366" s="10">
        <f t="shared" si="108"/>
        <v>0</v>
      </c>
      <c r="O366" s="11">
        <v>1</v>
      </c>
      <c r="P366" s="1" t="s">
        <v>658</v>
      </c>
      <c r="Q366" s="2">
        <v>1</v>
      </c>
      <c r="R366" s="11">
        <v>0</v>
      </c>
      <c r="S366" s="11">
        <v>0</v>
      </c>
      <c r="T366" s="11">
        <v>0</v>
      </c>
    </row>
    <row r="367" spans="1:20" ht="14.25" customHeight="1">
      <c r="A367" s="23" t="s">
        <v>14</v>
      </c>
      <c r="B367" s="1" t="s">
        <v>29</v>
      </c>
      <c r="C367" s="1" t="s">
        <v>30</v>
      </c>
      <c r="D367" s="1" t="s">
        <v>31</v>
      </c>
      <c r="E367" s="2">
        <v>17</v>
      </c>
      <c r="F367" s="10" t="str">
        <f t="shared" si="106"/>
        <v>第５条の３（第３条第１項第３号）</v>
      </c>
      <c r="G367" s="11">
        <v>3</v>
      </c>
      <c r="H367" s="2">
        <v>39</v>
      </c>
      <c r="I367" s="10" t="str">
        <f t="shared" si="107"/>
        <v>(16)　イ</v>
      </c>
      <c r="J367" s="11">
        <v>0</v>
      </c>
      <c r="K367" s="2">
        <v>0</v>
      </c>
      <c r="L367" s="11">
        <v>0</v>
      </c>
      <c r="M367" s="13">
        <v>44525</v>
      </c>
      <c r="N367" s="10">
        <f t="shared" si="108"/>
        <v>0</v>
      </c>
      <c r="O367" s="11">
        <v>1</v>
      </c>
      <c r="P367" s="1" t="s">
        <v>658</v>
      </c>
      <c r="Q367" s="2">
        <v>1</v>
      </c>
      <c r="R367" s="11">
        <v>0</v>
      </c>
      <c r="S367" s="11">
        <v>0</v>
      </c>
      <c r="T367" s="11">
        <v>0</v>
      </c>
    </row>
    <row r="368" spans="1:20" ht="14.25" customHeight="1">
      <c r="A368" s="23" t="s">
        <v>14</v>
      </c>
      <c r="B368" s="1" t="s">
        <v>29</v>
      </c>
      <c r="C368" s="1" t="s">
        <v>30</v>
      </c>
      <c r="D368" s="1" t="s">
        <v>31</v>
      </c>
      <c r="E368" s="2">
        <v>17</v>
      </c>
      <c r="F368" s="10" t="str">
        <f t="shared" si="106"/>
        <v>第５条の３（第３条第１項第３号）</v>
      </c>
      <c r="G368" s="11">
        <v>3</v>
      </c>
      <c r="H368" s="2">
        <v>39</v>
      </c>
      <c r="I368" s="10" t="str">
        <f t="shared" si="107"/>
        <v>(16)　イ</v>
      </c>
      <c r="J368" s="11">
        <v>0</v>
      </c>
      <c r="K368" s="2">
        <v>0</v>
      </c>
      <c r="L368" s="11">
        <v>0</v>
      </c>
      <c r="M368" s="13">
        <v>44525</v>
      </c>
      <c r="N368" s="10">
        <f t="shared" si="108"/>
        <v>0</v>
      </c>
      <c r="O368" s="11">
        <v>1</v>
      </c>
      <c r="P368" s="1" t="s">
        <v>658</v>
      </c>
      <c r="Q368" s="2">
        <v>1</v>
      </c>
      <c r="R368" s="11">
        <v>0</v>
      </c>
      <c r="S368" s="11">
        <v>0</v>
      </c>
      <c r="T368" s="11">
        <v>0</v>
      </c>
    </row>
    <row r="369" spans="1:20" ht="14.25" customHeight="1">
      <c r="A369" s="23" t="s">
        <v>14</v>
      </c>
      <c r="B369" s="1" t="s">
        <v>29</v>
      </c>
      <c r="C369" s="1" t="s">
        <v>30</v>
      </c>
      <c r="D369" s="1" t="s">
        <v>31</v>
      </c>
      <c r="E369" s="2">
        <v>17</v>
      </c>
      <c r="F369" s="10" t="str">
        <f t="shared" si="106"/>
        <v>第５条の３（第３条第１項第３号）</v>
      </c>
      <c r="G369" s="11">
        <v>3</v>
      </c>
      <c r="H369" s="2">
        <v>39</v>
      </c>
      <c r="I369" s="10" t="str">
        <f t="shared" si="107"/>
        <v>(16)　イ</v>
      </c>
      <c r="J369" s="11">
        <v>2</v>
      </c>
      <c r="K369" s="2">
        <v>0</v>
      </c>
      <c r="L369" s="11">
        <v>0</v>
      </c>
      <c r="M369" s="13">
        <v>44529</v>
      </c>
      <c r="N369" s="10">
        <f t="shared" si="108"/>
        <v>0</v>
      </c>
      <c r="O369" s="11">
        <v>1</v>
      </c>
      <c r="P369" s="1" t="s">
        <v>732</v>
      </c>
      <c r="Q369" s="2">
        <v>1</v>
      </c>
      <c r="R369" s="11">
        <v>0</v>
      </c>
      <c r="S369" s="11">
        <v>0</v>
      </c>
      <c r="T369" s="11">
        <v>0</v>
      </c>
    </row>
    <row r="370" spans="1:20" ht="14.25" customHeight="1">
      <c r="A370" s="23" t="s">
        <v>14</v>
      </c>
      <c r="B370" s="1" t="s">
        <v>29</v>
      </c>
      <c r="C370" s="1" t="s">
        <v>30</v>
      </c>
      <c r="D370" s="1" t="s">
        <v>31</v>
      </c>
      <c r="E370" s="2">
        <v>17</v>
      </c>
      <c r="F370" s="10" t="str">
        <f t="shared" si="106"/>
        <v>第５条の３（第３条第１項第３号）</v>
      </c>
      <c r="G370" s="11">
        <v>3</v>
      </c>
      <c r="H370" s="2">
        <v>39</v>
      </c>
      <c r="I370" s="10" t="str">
        <f t="shared" si="107"/>
        <v>(16)　イ</v>
      </c>
      <c r="J370" s="11">
        <v>2</v>
      </c>
      <c r="K370" s="2">
        <v>0</v>
      </c>
      <c r="L370" s="11">
        <v>0</v>
      </c>
      <c r="M370" s="13">
        <v>44529</v>
      </c>
      <c r="N370" s="10">
        <f t="shared" si="108"/>
        <v>0</v>
      </c>
      <c r="O370" s="11">
        <v>1</v>
      </c>
      <c r="P370" s="1" t="s">
        <v>732</v>
      </c>
      <c r="Q370" s="2">
        <v>1</v>
      </c>
      <c r="R370" s="11">
        <v>0</v>
      </c>
      <c r="S370" s="11">
        <v>0</v>
      </c>
      <c r="T370" s="11">
        <v>0</v>
      </c>
    </row>
    <row r="371" spans="1:20" ht="14.25" customHeight="1">
      <c r="A371" s="23" t="s">
        <v>14</v>
      </c>
      <c r="B371" s="1" t="s">
        <v>29</v>
      </c>
      <c r="C371" s="1" t="s">
        <v>30</v>
      </c>
      <c r="D371" s="1" t="s">
        <v>31</v>
      </c>
      <c r="E371" s="2">
        <v>17</v>
      </c>
      <c r="F371" s="10" t="str">
        <f t="shared" si="106"/>
        <v>第５条の３（第３条第１項第３号）</v>
      </c>
      <c r="G371" s="11">
        <v>3</v>
      </c>
      <c r="H371" s="2">
        <v>39</v>
      </c>
      <c r="I371" s="10" t="str">
        <f t="shared" si="107"/>
        <v>(16)　イ</v>
      </c>
      <c r="J371" s="11">
        <v>2</v>
      </c>
      <c r="K371" s="2">
        <v>0</v>
      </c>
      <c r="L371" s="11">
        <v>0</v>
      </c>
      <c r="M371" s="13">
        <v>44532</v>
      </c>
      <c r="N371" s="10">
        <f t="shared" si="108"/>
        <v>0</v>
      </c>
      <c r="O371" s="11">
        <v>1</v>
      </c>
      <c r="P371" s="1" t="s">
        <v>733</v>
      </c>
      <c r="Q371" s="2">
        <v>1</v>
      </c>
      <c r="R371" s="11">
        <v>0</v>
      </c>
      <c r="S371" s="11">
        <v>0</v>
      </c>
      <c r="T371" s="11">
        <v>0</v>
      </c>
    </row>
    <row r="372" spans="1:20" ht="14.25" customHeight="1">
      <c r="A372" s="23" t="s">
        <v>14</v>
      </c>
      <c r="B372" s="1" t="s">
        <v>29</v>
      </c>
      <c r="C372" s="1" t="s">
        <v>30</v>
      </c>
      <c r="D372" s="1" t="s">
        <v>31</v>
      </c>
      <c r="E372" s="2">
        <v>17</v>
      </c>
      <c r="F372" s="10" t="str">
        <f t="shared" si="106"/>
        <v>第５条の３（第３条第１項第３号）</v>
      </c>
      <c r="G372" s="11">
        <v>3</v>
      </c>
      <c r="H372" s="2">
        <v>39</v>
      </c>
      <c r="I372" s="10" t="str">
        <f t="shared" si="107"/>
        <v>(16)　イ</v>
      </c>
      <c r="J372" s="11">
        <v>2</v>
      </c>
      <c r="K372" s="2">
        <v>0</v>
      </c>
      <c r="L372" s="11">
        <v>0</v>
      </c>
      <c r="M372" s="13">
        <v>44532</v>
      </c>
      <c r="N372" s="10">
        <f t="shared" si="108"/>
        <v>0</v>
      </c>
      <c r="O372" s="11">
        <v>1</v>
      </c>
      <c r="P372" s="1" t="s">
        <v>733</v>
      </c>
      <c r="Q372" s="2">
        <v>1</v>
      </c>
      <c r="R372" s="11">
        <v>0</v>
      </c>
      <c r="S372" s="11">
        <v>0</v>
      </c>
      <c r="T372" s="11">
        <v>0</v>
      </c>
    </row>
    <row r="373" spans="1:20" ht="14.25" customHeight="1">
      <c r="A373" s="23" t="s">
        <v>14</v>
      </c>
      <c r="B373" s="1" t="s">
        <v>29</v>
      </c>
      <c r="C373" s="1" t="s">
        <v>30</v>
      </c>
      <c r="D373" s="1" t="s">
        <v>31</v>
      </c>
      <c r="E373" s="2">
        <v>17</v>
      </c>
      <c r="F373" s="10" t="str">
        <f t="shared" si="106"/>
        <v>第５条の３（第３条第１項第３号）</v>
      </c>
      <c r="G373" s="11">
        <v>3</v>
      </c>
      <c r="H373" s="2">
        <v>39</v>
      </c>
      <c r="I373" s="10" t="str">
        <f t="shared" si="107"/>
        <v>(16)　イ</v>
      </c>
      <c r="J373" s="11">
        <v>2</v>
      </c>
      <c r="K373" s="2">
        <v>0</v>
      </c>
      <c r="L373" s="11">
        <v>0</v>
      </c>
      <c r="M373" s="13">
        <v>44532</v>
      </c>
      <c r="N373" s="10">
        <f t="shared" si="108"/>
        <v>0</v>
      </c>
      <c r="O373" s="11">
        <v>1</v>
      </c>
      <c r="P373" s="1" t="s">
        <v>733</v>
      </c>
      <c r="Q373" s="2">
        <v>1</v>
      </c>
      <c r="R373" s="11">
        <v>0</v>
      </c>
      <c r="S373" s="11">
        <v>0</v>
      </c>
      <c r="T373" s="11">
        <v>0</v>
      </c>
    </row>
    <row r="374" spans="1:20" ht="14.25" customHeight="1">
      <c r="A374" s="23" t="s">
        <v>14</v>
      </c>
      <c r="B374" s="1" t="s">
        <v>29</v>
      </c>
      <c r="C374" s="1" t="s">
        <v>30</v>
      </c>
      <c r="D374" s="1" t="s">
        <v>31</v>
      </c>
      <c r="E374" s="2">
        <v>17</v>
      </c>
      <c r="F374" s="10" t="str">
        <f t="shared" si="106"/>
        <v>第５条の３（第３条第１項第３号）</v>
      </c>
      <c r="G374" s="11">
        <v>3</v>
      </c>
      <c r="H374" s="2">
        <v>39</v>
      </c>
      <c r="I374" s="10" t="str">
        <f t="shared" si="107"/>
        <v>(16)　イ</v>
      </c>
      <c r="J374" s="11">
        <v>2</v>
      </c>
      <c r="K374" s="2">
        <v>0</v>
      </c>
      <c r="L374" s="11">
        <v>0</v>
      </c>
      <c r="M374" s="13">
        <v>44532</v>
      </c>
      <c r="N374" s="10">
        <f t="shared" si="108"/>
        <v>0</v>
      </c>
      <c r="O374" s="11">
        <v>1</v>
      </c>
      <c r="P374" s="1" t="s">
        <v>733</v>
      </c>
      <c r="Q374" s="2">
        <v>1</v>
      </c>
      <c r="R374" s="11">
        <v>0</v>
      </c>
      <c r="S374" s="11">
        <v>0</v>
      </c>
      <c r="T374" s="11">
        <v>0</v>
      </c>
    </row>
    <row r="375" spans="1:20" ht="14.25" customHeight="1">
      <c r="A375" s="23" t="s">
        <v>14</v>
      </c>
      <c r="B375" s="1" t="s">
        <v>29</v>
      </c>
      <c r="C375" s="1" t="s">
        <v>30</v>
      </c>
      <c r="D375" s="1" t="s">
        <v>31</v>
      </c>
      <c r="E375" s="2">
        <v>17</v>
      </c>
      <c r="F375" s="10" t="str">
        <f t="shared" si="106"/>
        <v>第５条の３（第３条第１項第３号）</v>
      </c>
      <c r="G375" s="11">
        <v>3</v>
      </c>
      <c r="H375" s="2">
        <v>39</v>
      </c>
      <c r="I375" s="10" t="str">
        <f t="shared" si="107"/>
        <v>(16)　イ</v>
      </c>
      <c r="J375" s="11">
        <v>0</v>
      </c>
      <c r="K375" s="2">
        <v>0</v>
      </c>
      <c r="L375" s="11">
        <v>0</v>
      </c>
      <c r="M375" s="13">
        <v>44532</v>
      </c>
      <c r="N375" s="10">
        <f t="shared" si="108"/>
        <v>0</v>
      </c>
      <c r="O375" s="11">
        <v>1</v>
      </c>
      <c r="P375" s="1" t="s">
        <v>733</v>
      </c>
      <c r="Q375" s="2">
        <v>4</v>
      </c>
      <c r="R375" s="11">
        <v>0</v>
      </c>
      <c r="S375" s="11">
        <v>0</v>
      </c>
      <c r="T375" s="11">
        <v>0</v>
      </c>
    </row>
    <row r="376" spans="1:20" ht="14.25" customHeight="1">
      <c r="A376" s="23" t="s">
        <v>14</v>
      </c>
      <c r="B376" s="1" t="s">
        <v>29</v>
      </c>
      <c r="C376" s="1" t="s">
        <v>30</v>
      </c>
      <c r="D376" s="1" t="s">
        <v>31</v>
      </c>
      <c r="E376" s="2">
        <v>17</v>
      </c>
      <c r="F376" s="10" t="str">
        <f t="shared" si="106"/>
        <v>第５条の３（第３条第１項第３号）</v>
      </c>
      <c r="G376" s="11">
        <v>3</v>
      </c>
      <c r="H376" s="2">
        <v>39</v>
      </c>
      <c r="I376" s="10" t="str">
        <f t="shared" si="107"/>
        <v>(16)　イ</v>
      </c>
      <c r="J376" s="11">
        <v>2</v>
      </c>
      <c r="K376" s="2">
        <v>0</v>
      </c>
      <c r="L376" s="11">
        <v>0</v>
      </c>
      <c r="M376" s="13">
        <v>44557</v>
      </c>
      <c r="N376" s="10">
        <f t="shared" si="108"/>
        <v>0</v>
      </c>
      <c r="O376" s="11">
        <v>1</v>
      </c>
      <c r="P376" s="1" t="s">
        <v>649</v>
      </c>
      <c r="Q376" s="2">
        <v>1</v>
      </c>
      <c r="R376" s="11">
        <v>0</v>
      </c>
      <c r="S376" s="11">
        <v>0</v>
      </c>
      <c r="T376" s="11">
        <v>0</v>
      </c>
    </row>
    <row r="377" spans="1:20" ht="14.25" customHeight="1">
      <c r="A377" s="23" t="s">
        <v>14</v>
      </c>
      <c r="B377" s="1" t="s">
        <v>29</v>
      </c>
      <c r="C377" s="1" t="s">
        <v>30</v>
      </c>
      <c r="D377" s="1" t="s">
        <v>31</v>
      </c>
      <c r="E377" s="2">
        <v>17</v>
      </c>
      <c r="F377" s="10" t="str">
        <f t="shared" si="106"/>
        <v>第５条の３（第３条第１項第３号）</v>
      </c>
      <c r="G377" s="11">
        <v>3</v>
      </c>
      <c r="H377" s="2">
        <v>39</v>
      </c>
      <c r="I377" s="10" t="str">
        <f t="shared" si="107"/>
        <v>(16)　イ</v>
      </c>
      <c r="J377" s="11">
        <v>2</v>
      </c>
      <c r="K377" s="2">
        <v>0</v>
      </c>
      <c r="L377" s="11">
        <v>0</v>
      </c>
      <c r="M377" s="13">
        <v>44558</v>
      </c>
      <c r="N377" s="10">
        <f t="shared" si="108"/>
        <v>0</v>
      </c>
      <c r="O377" s="11">
        <v>1</v>
      </c>
      <c r="P377" s="1" t="s">
        <v>650</v>
      </c>
      <c r="Q377" s="2">
        <v>1</v>
      </c>
      <c r="R377" s="11">
        <v>0</v>
      </c>
      <c r="S377" s="11">
        <v>0</v>
      </c>
      <c r="T377" s="11">
        <v>0</v>
      </c>
    </row>
    <row r="378" spans="1:20" ht="14.25" customHeight="1">
      <c r="A378" s="23" t="s">
        <v>14</v>
      </c>
      <c r="B378" s="1" t="s">
        <v>29</v>
      </c>
      <c r="C378" s="1" t="s">
        <v>30</v>
      </c>
      <c r="D378" s="1" t="s">
        <v>31</v>
      </c>
      <c r="E378" s="2">
        <v>17</v>
      </c>
      <c r="F378" s="10" t="str">
        <f t="shared" si="106"/>
        <v>第５条の３（第３条第１項第３号）</v>
      </c>
      <c r="G378" s="11">
        <v>3</v>
      </c>
      <c r="H378" s="2">
        <v>39</v>
      </c>
      <c r="I378" s="10" t="str">
        <f t="shared" si="107"/>
        <v>(16)　イ</v>
      </c>
      <c r="J378" s="11">
        <v>2</v>
      </c>
      <c r="K378" s="2">
        <v>0</v>
      </c>
      <c r="L378" s="11">
        <v>0</v>
      </c>
      <c r="M378" s="13">
        <v>44558</v>
      </c>
      <c r="N378" s="10">
        <f t="shared" si="108"/>
        <v>0</v>
      </c>
      <c r="O378" s="11">
        <v>1</v>
      </c>
      <c r="P378" s="1" t="s">
        <v>650</v>
      </c>
      <c r="Q378" s="2">
        <v>1</v>
      </c>
      <c r="R378" s="11">
        <v>0</v>
      </c>
      <c r="S378" s="11">
        <v>0</v>
      </c>
      <c r="T378" s="11">
        <v>0</v>
      </c>
    </row>
    <row r="379" spans="1:20" ht="14.25" customHeight="1">
      <c r="A379" s="23" t="s">
        <v>14</v>
      </c>
      <c r="B379" s="1" t="s">
        <v>29</v>
      </c>
      <c r="C379" s="1" t="s">
        <v>30</v>
      </c>
      <c r="D379" s="1" t="s">
        <v>31</v>
      </c>
      <c r="E379" s="2">
        <v>17</v>
      </c>
      <c r="F379" s="10" t="str">
        <f t="shared" si="106"/>
        <v>第５条の３（第３条第１項第３号）</v>
      </c>
      <c r="G379" s="11">
        <v>3</v>
      </c>
      <c r="H379" s="2">
        <v>39</v>
      </c>
      <c r="I379" s="10" t="str">
        <f t="shared" si="107"/>
        <v>(16)　イ</v>
      </c>
      <c r="J379" s="11">
        <v>2</v>
      </c>
      <c r="K379" s="2">
        <v>0</v>
      </c>
      <c r="L379" s="11">
        <v>0</v>
      </c>
      <c r="M379" s="13">
        <v>44558</v>
      </c>
      <c r="N379" s="10">
        <f t="shared" si="108"/>
        <v>0</v>
      </c>
      <c r="O379" s="11">
        <v>1</v>
      </c>
      <c r="P379" s="1" t="s">
        <v>650</v>
      </c>
      <c r="Q379" s="2">
        <v>1</v>
      </c>
      <c r="R379" s="11">
        <v>0</v>
      </c>
      <c r="S379" s="11">
        <v>0</v>
      </c>
      <c r="T379" s="11">
        <v>0</v>
      </c>
    </row>
    <row r="380" spans="1:20" ht="14.25" customHeight="1">
      <c r="A380" s="23" t="s">
        <v>14</v>
      </c>
      <c r="B380" s="1" t="s">
        <v>29</v>
      </c>
      <c r="C380" s="1" t="s">
        <v>30</v>
      </c>
      <c r="D380" s="1" t="s">
        <v>31</v>
      </c>
      <c r="E380" s="2">
        <v>17</v>
      </c>
      <c r="F380" s="10" t="str">
        <f t="shared" si="106"/>
        <v>第５条の３（第３条第１項第３号）</v>
      </c>
      <c r="G380" s="11">
        <v>3</v>
      </c>
      <c r="H380" s="2">
        <v>39</v>
      </c>
      <c r="I380" s="10" t="str">
        <f t="shared" si="107"/>
        <v>(16)　イ</v>
      </c>
      <c r="J380" s="11">
        <v>0</v>
      </c>
      <c r="K380" s="2">
        <v>0</v>
      </c>
      <c r="L380" s="11">
        <v>0</v>
      </c>
      <c r="M380" s="13">
        <v>44559</v>
      </c>
      <c r="N380" s="10">
        <f t="shared" si="108"/>
        <v>0</v>
      </c>
      <c r="O380" s="11">
        <v>1</v>
      </c>
      <c r="P380" s="1" t="s">
        <v>734</v>
      </c>
      <c r="Q380" s="2">
        <v>1</v>
      </c>
      <c r="R380" s="11">
        <v>0</v>
      </c>
      <c r="S380" s="11">
        <v>0</v>
      </c>
      <c r="T380" s="11">
        <v>0</v>
      </c>
    </row>
    <row r="381" spans="1:20" ht="14.25" customHeight="1">
      <c r="A381" s="23" t="s">
        <v>14</v>
      </c>
      <c r="B381" s="1" t="s">
        <v>29</v>
      </c>
      <c r="C381" s="1" t="s">
        <v>30</v>
      </c>
      <c r="D381" s="1" t="s">
        <v>31</v>
      </c>
      <c r="E381" s="2">
        <v>17</v>
      </c>
      <c r="F381" s="10" t="str">
        <f t="shared" si="106"/>
        <v>第５条の３（第３条第１項第３号）</v>
      </c>
      <c r="G381" s="11">
        <v>3</v>
      </c>
      <c r="H381" s="2">
        <v>17</v>
      </c>
      <c r="I381" s="10" t="str">
        <f t="shared" si="107"/>
        <v xml:space="preserve">(4) </v>
      </c>
      <c r="J381" s="11">
        <v>2</v>
      </c>
      <c r="K381" s="2">
        <v>0</v>
      </c>
      <c r="L381" s="11">
        <v>0</v>
      </c>
      <c r="M381" s="13">
        <v>44565</v>
      </c>
      <c r="N381" s="10">
        <f t="shared" si="108"/>
        <v>0</v>
      </c>
      <c r="O381" s="11">
        <v>1</v>
      </c>
      <c r="P381" s="1" t="s">
        <v>735</v>
      </c>
      <c r="Q381" s="2">
        <v>1</v>
      </c>
      <c r="R381" s="11">
        <v>0</v>
      </c>
      <c r="S381" s="11">
        <v>0</v>
      </c>
      <c r="T381" s="11">
        <v>0</v>
      </c>
    </row>
    <row r="382" spans="1:20" ht="14.25" customHeight="1">
      <c r="A382" s="23" t="s">
        <v>14</v>
      </c>
      <c r="B382" s="1" t="s">
        <v>29</v>
      </c>
      <c r="C382" s="1" t="s">
        <v>30</v>
      </c>
      <c r="D382" s="1" t="s">
        <v>31</v>
      </c>
      <c r="E382" s="2">
        <v>17</v>
      </c>
      <c r="F382" s="10" t="str">
        <f t="shared" si="106"/>
        <v>第５条の３（第３条第１項第３号）</v>
      </c>
      <c r="G382" s="11">
        <v>3</v>
      </c>
      <c r="H382" s="2">
        <v>39</v>
      </c>
      <c r="I382" s="10" t="str">
        <f t="shared" si="107"/>
        <v>(16)　イ</v>
      </c>
      <c r="J382" s="11">
        <v>0</v>
      </c>
      <c r="K382" s="2">
        <v>0</v>
      </c>
      <c r="L382" s="11">
        <v>0</v>
      </c>
      <c r="M382" s="13">
        <v>44565</v>
      </c>
      <c r="N382" s="10">
        <f t="shared" si="108"/>
        <v>0</v>
      </c>
      <c r="O382" s="11">
        <v>1</v>
      </c>
      <c r="P382" s="1" t="s">
        <v>735</v>
      </c>
      <c r="Q382" s="2">
        <v>1</v>
      </c>
      <c r="R382" s="11">
        <v>0</v>
      </c>
      <c r="S382" s="11">
        <v>0</v>
      </c>
      <c r="T382" s="11">
        <v>0</v>
      </c>
    </row>
    <row r="383" spans="1:20" ht="14.25" customHeight="1">
      <c r="A383" s="23" t="s">
        <v>14</v>
      </c>
      <c r="B383" s="1" t="s">
        <v>29</v>
      </c>
      <c r="C383" s="1" t="s">
        <v>30</v>
      </c>
      <c r="D383" s="1" t="s">
        <v>31</v>
      </c>
      <c r="E383" s="2">
        <v>17</v>
      </c>
      <c r="F383" s="10" t="str">
        <f t="shared" si="106"/>
        <v>第５条の３（第３条第１項第３号）</v>
      </c>
      <c r="G383" s="11">
        <v>3</v>
      </c>
      <c r="H383" s="2">
        <v>39</v>
      </c>
      <c r="I383" s="10" t="str">
        <f t="shared" si="107"/>
        <v>(16)　イ</v>
      </c>
      <c r="J383" s="11">
        <v>2</v>
      </c>
      <c r="K383" s="2">
        <v>0</v>
      </c>
      <c r="L383" s="11">
        <v>0</v>
      </c>
      <c r="M383" s="13">
        <v>44566</v>
      </c>
      <c r="N383" s="10">
        <f t="shared" si="108"/>
        <v>0</v>
      </c>
      <c r="O383" s="11">
        <v>1</v>
      </c>
      <c r="P383" s="1" t="s">
        <v>736</v>
      </c>
      <c r="Q383" s="2">
        <v>1</v>
      </c>
      <c r="R383" s="11">
        <v>0</v>
      </c>
      <c r="S383" s="11">
        <v>0</v>
      </c>
      <c r="T383" s="11">
        <v>0</v>
      </c>
    </row>
    <row r="384" spans="1:20" ht="14.25" customHeight="1">
      <c r="A384" s="23" t="s">
        <v>14</v>
      </c>
      <c r="B384" s="1" t="s">
        <v>29</v>
      </c>
      <c r="C384" s="1" t="s">
        <v>30</v>
      </c>
      <c r="D384" s="1" t="s">
        <v>31</v>
      </c>
      <c r="E384" s="2">
        <v>17</v>
      </c>
      <c r="F384" s="10" t="str">
        <f t="shared" si="106"/>
        <v>第５条の３（第３条第１項第３号）</v>
      </c>
      <c r="G384" s="11">
        <v>3</v>
      </c>
      <c r="H384" s="2">
        <v>39</v>
      </c>
      <c r="I384" s="10" t="str">
        <f t="shared" si="107"/>
        <v>(16)　イ</v>
      </c>
      <c r="J384" s="11">
        <v>2</v>
      </c>
      <c r="K384" s="2">
        <v>0</v>
      </c>
      <c r="L384" s="11">
        <v>0</v>
      </c>
      <c r="M384" s="13">
        <v>44567</v>
      </c>
      <c r="N384" s="10">
        <f t="shared" si="108"/>
        <v>0</v>
      </c>
      <c r="O384" s="11">
        <v>1</v>
      </c>
      <c r="P384" s="1" t="s">
        <v>737</v>
      </c>
      <c r="Q384" s="2">
        <v>1</v>
      </c>
      <c r="R384" s="11">
        <v>0</v>
      </c>
      <c r="S384" s="11">
        <v>0</v>
      </c>
      <c r="T384" s="11">
        <v>0</v>
      </c>
    </row>
    <row r="385" spans="1:20" ht="14.25" customHeight="1">
      <c r="A385" s="23" t="s">
        <v>14</v>
      </c>
      <c r="B385" s="1" t="s">
        <v>29</v>
      </c>
      <c r="C385" s="1" t="s">
        <v>30</v>
      </c>
      <c r="D385" s="1" t="s">
        <v>31</v>
      </c>
      <c r="E385" s="2">
        <v>17</v>
      </c>
      <c r="F385" s="10" t="str">
        <f t="shared" si="106"/>
        <v>第５条の３（第３条第１項第３号）</v>
      </c>
      <c r="G385" s="11">
        <v>3</v>
      </c>
      <c r="H385" s="2">
        <v>17</v>
      </c>
      <c r="I385" s="10" t="str">
        <f t="shared" si="107"/>
        <v xml:space="preserve">(4) </v>
      </c>
      <c r="J385" s="11">
        <v>2</v>
      </c>
      <c r="K385" s="2">
        <v>0</v>
      </c>
      <c r="L385" s="11">
        <v>0</v>
      </c>
      <c r="M385" s="13">
        <v>44567</v>
      </c>
      <c r="N385" s="10">
        <f t="shared" si="108"/>
        <v>0</v>
      </c>
      <c r="O385" s="11">
        <v>1</v>
      </c>
      <c r="P385" s="1" t="s">
        <v>737</v>
      </c>
      <c r="Q385" s="2">
        <v>1</v>
      </c>
      <c r="R385" s="11">
        <v>0</v>
      </c>
      <c r="S385" s="11">
        <v>0</v>
      </c>
      <c r="T385" s="11">
        <v>0</v>
      </c>
    </row>
    <row r="386" spans="1:20" ht="14.25" customHeight="1">
      <c r="A386" s="23" t="s">
        <v>14</v>
      </c>
      <c r="B386" s="1" t="s">
        <v>29</v>
      </c>
      <c r="C386" s="1" t="s">
        <v>30</v>
      </c>
      <c r="D386" s="1" t="s">
        <v>31</v>
      </c>
      <c r="E386" s="2">
        <v>17</v>
      </c>
      <c r="F386" s="10" t="str">
        <f t="shared" si="106"/>
        <v>第５条の３（第３条第１項第３号）</v>
      </c>
      <c r="G386" s="11">
        <v>3</v>
      </c>
      <c r="H386" s="2">
        <v>16</v>
      </c>
      <c r="I386" s="10" t="str">
        <f t="shared" si="107"/>
        <v>(3)　ロ</v>
      </c>
      <c r="J386" s="11">
        <v>0</v>
      </c>
      <c r="K386" s="2">
        <v>0</v>
      </c>
      <c r="L386" s="11">
        <v>0</v>
      </c>
      <c r="M386" s="13">
        <v>44567</v>
      </c>
      <c r="N386" s="10">
        <f t="shared" si="108"/>
        <v>0</v>
      </c>
      <c r="O386" s="11">
        <v>1</v>
      </c>
      <c r="P386" s="1" t="s">
        <v>737</v>
      </c>
      <c r="Q386" s="2">
        <v>1</v>
      </c>
      <c r="R386" s="11">
        <v>0</v>
      </c>
      <c r="S386" s="11">
        <v>0</v>
      </c>
      <c r="T386" s="11">
        <v>0</v>
      </c>
    </row>
    <row r="387" spans="1:20" ht="14.25" customHeight="1">
      <c r="A387" s="23" t="s">
        <v>14</v>
      </c>
      <c r="B387" s="1" t="s">
        <v>29</v>
      </c>
      <c r="C387" s="1" t="s">
        <v>30</v>
      </c>
      <c r="D387" s="1" t="s">
        <v>31</v>
      </c>
      <c r="E387" s="2">
        <v>17</v>
      </c>
      <c r="F387" s="10" t="str">
        <f t="shared" si="106"/>
        <v>第５条の３（第３条第１項第３号）</v>
      </c>
      <c r="G387" s="11">
        <v>3</v>
      </c>
      <c r="H387" s="2">
        <v>39</v>
      </c>
      <c r="I387" s="10" t="str">
        <f t="shared" si="107"/>
        <v>(16)　イ</v>
      </c>
      <c r="J387" s="11">
        <v>0</v>
      </c>
      <c r="K387" s="2">
        <v>0</v>
      </c>
      <c r="L387" s="11">
        <v>0</v>
      </c>
      <c r="M387" s="13">
        <v>44567</v>
      </c>
      <c r="N387" s="10">
        <f t="shared" si="108"/>
        <v>0</v>
      </c>
      <c r="O387" s="11">
        <v>1</v>
      </c>
      <c r="P387" s="1" t="s">
        <v>737</v>
      </c>
      <c r="Q387" s="2">
        <v>1</v>
      </c>
      <c r="R387" s="11">
        <v>0</v>
      </c>
      <c r="S387" s="11">
        <v>0</v>
      </c>
      <c r="T387" s="11">
        <v>0</v>
      </c>
    </row>
    <row r="388" spans="1:20" ht="14.25" customHeight="1">
      <c r="A388" s="23" t="s">
        <v>14</v>
      </c>
      <c r="B388" s="1" t="s">
        <v>29</v>
      </c>
      <c r="C388" s="1" t="s">
        <v>30</v>
      </c>
      <c r="D388" s="1" t="s">
        <v>31</v>
      </c>
      <c r="E388" s="2">
        <v>17</v>
      </c>
      <c r="F388" s="10" t="str">
        <f t="shared" ref="F388:F451" si="109">VLOOKUP(E388,$BS$4:$BT$39,2,FALSE)</f>
        <v>第５条の３（第３条第１項第３号）</v>
      </c>
      <c r="G388" s="11">
        <v>3</v>
      </c>
      <c r="H388" s="2">
        <v>18</v>
      </c>
      <c r="I388" s="10" t="str">
        <f t="shared" ref="I388:I451" si="110">VLOOKUP(H388,$BV$4:$BX$53,2,FALSE)</f>
        <v>(5)　イ</v>
      </c>
      <c r="J388" s="11">
        <v>0</v>
      </c>
      <c r="K388" s="2">
        <v>0</v>
      </c>
      <c r="L388" s="11">
        <v>0</v>
      </c>
      <c r="M388" s="13">
        <v>44568</v>
      </c>
      <c r="N388" s="10">
        <f t="shared" ref="N388:N451" si="111">DATEDIF(M388,"2022/3/31","Y")</f>
        <v>0</v>
      </c>
      <c r="O388" s="11">
        <v>1</v>
      </c>
      <c r="P388" s="1" t="s">
        <v>682</v>
      </c>
      <c r="Q388" s="2">
        <v>1</v>
      </c>
      <c r="R388" s="11">
        <v>0</v>
      </c>
      <c r="S388" s="11">
        <v>0</v>
      </c>
      <c r="T388" s="11">
        <v>0</v>
      </c>
    </row>
    <row r="389" spans="1:20" ht="14.25" customHeight="1">
      <c r="A389" s="23" t="s">
        <v>14</v>
      </c>
      <c r="B389" s="1" t="s">
        <v>29</v>
      </c>
      <c r="C389" s="1" t="s">
        <v>30</v>
      </c>
      <c r="D389" s="1" t="s">
        <v>31</v>
      </c>
      <c r="E389" s="2">
        <v>17</v>
      </c>
      <c r="F389" s="10" t="str">
        <f t="shared" si="109"/>
        <v>第５条の３（第３条第１項第３号）</v>
      </c>
      <c r="G389" s="11">
        <v>3</v>
      </c>
      <c r="H389" s="2">
        <v>39</v>
      </c>
      <c r="I389" s="10" t="str">
        <f t="shared" si="110"/>
        <v>(16)　イ</v>
      </c>
      <c r="J389" s="11">
        <v>2</v>
      </c>
      <c r="K389" s="2">
        <v>0</v>
      </c>
      <c r="L389" s="11">
        <v>0</v>
      </c>
      <c r="M389" s="13">
        <v>44570</v>
      </c>
      <c r="N389" s="10">
        <f t="shared" si="111"/>
        <v>0</v>
      </c>
      <c r="O389" s="11">
        <v>1</v>
      </c>
      <c r="P389" s="1" t="s">
        <v>738</v>
      </c>
      <c r="Q389" s="2">
        <v>1</v>
      </c>
      <c r="R389" s="11">
        <v>0</v>
      </c>
      <c r="S389" s="11">
        <v>0</v>
      </c>
      <c r="T389" s="11">
        <v>0</v>
      </c>
    </row>
    <row r="390" spans="1:20" ht="14.25" customHeight="1">
      <c r="A390" s="23" t="s">
        <v>14</v>
      </c>
      <c r="B390" s="1" t="s">
        <v>29</v>
      </c>
      <c r="C390" s="1" t="s">
        <v>30</v>
      </c>
      <c r="D390" s="1" t="s">
        <v>31</v>
      </c>
      <c r="E390" s="2">
        <v>17</v>
      </c>
      <c r="F390" s="10" t="str">
        <f t="shared" si="109"/>
        <v>第５条の３（第３条第１項第３号）</v>
      </c>
      <c r="G390" s="11">
        <v>3</v>
      </c>
      <c r="H390" s="2">
        <v>39</v>
      </c>
      <c r="I390" s="10" t="str">
        <f t="shared" si="110"/>
        <v>(16)　イ</v>
      </c>
      <c r="J390" s="11">
        <v>2</v>
      </c>
      <c r="K390" s="2">
        <v>0</v>
      </c>
      <c r="L390" s="11">
        <v>0</v>
      </c>
      <c r="M390" s="13">
        <v>44570</v>
      </c>
      <c r="N390" s="10">
        <f t="shared" si="111"/>
        <v>0</v>
      </c>
      <c r="O390" s="11">
        <v>1</v>
      </c>
      <c r="P390" s="1" t="s">
        <v>738</v>
      </c>
      <c r="Q390" s="2">
        <v>1</v>
      </c>
      <c r="R390" s="11">
        <v>0</v>
      </c>
      <c r="S390" s="11">
        <v>0</v>
      </c>
      <c r="T390" s="11">
        <v>0</v>
      </c>
    </row>
    <row r="391" spans="1:20" ht="14.25" customHeight="1">
      <c r="A391" s="23" t="s">
        <v>14</v>
      </c>
      <c r="B391" s="1" t="s">
        <v>29</v>
      </c>
      <c r="C391" s="1" t="s">
        <v>30</v>
      </c>
      <c r="D391" s="1" t="s">
        <v>31</v>
      </c>
      <c r="E391" s="2">
        <v>17</v>
      </c>
      <c r="F391" s="10" t="str">
        <f t="shared" si="109"/>
        <v>第５条の３（第３条第１項第３号）</v>
      </c>
      <c r="G391" s="11">
        <v>3</v>
      </c>
      <c r="H391" s="2">
        <v>16</v>
      </c>
      <c r="I391" s="10" t="str">
        <f t="shared" si="110"/>
        <v>(3)　ロ</v>
      </c>
      <c r="J391" s="11">
        <v>0</v>
      </c>
      <c r="K391" s="2">
        <v>0</v>
      </c>
      <c r="L391" s="11">
        <v>0</v>
      </c>
      <c r="M391" s="13">
        <v>44570</v>
      </c>
      <c r="N391" s="10">
        <f t="shared" si="111"/>
        <v>0</v>
      </c>
      <c r="O391" s="11">
        <v>1</v>
      </c>
      <c r="P391" s="1" t="s">
        <v>738</v>
      </c>
      <c r="Q391" s="2">
        <v>1</v>
      </c>
      <c r="R391" s="11">
        <v>0</v>
      </c>
      <c r="S391" s="11">
        <v>0</v>
      </c>
      <c r="T391" s="11">
        <v>0</v>
      </c>
    </row>
    <row r="392" spans="1:20" ht="14.25" customHeight="1">
      <c r="A392" s="23" t="s">
        <v>14</v>
      </c>
      <c r="B392" s="1" t="s">
        <v>29</v>
      </c>
      <c r="C392" s="1" t="s">
        <v>30</v>
      </c>
      <c r="D392" s="1" t="s">
        <v>31</v>
      </c>
      <c r="E392" s="2">
        <v>17</v>
      </c>
      <c r="F392" s="10" t="str">
        <f t="shared" si="109"/>
        <v>第５条の３（第３条第１項第３号）</v>
      </c>
      <c r="G392" s="11">
        <v>3</v>
      </c>
      <c r="H392" s="2">
        <v>39</v>
      </c>
      <c r="I392" s="10" t="str">
        <f t="shared" si="110"/>
        <v>(16)　イ</v>
      </c>
      <c r="J392" s="11">
        <v>2</v>
      </c>
      <c r="K392" s="2">
        <v>0</v>
      </c>
      <c r="L392" s="11">
        <v>0</v>
      </c>
      <c r="M392" s="13">
        <v>44572</v>
      </c>
      <c r="N392" s="10">
        <f t="shared" si="111"/>
        <v>0</v>
      </c>
      <c r="O392" s="11">
        <v>1</v>
      </c>
      <c r="P392" s="1" t="s">
        <v>689</v>
      </c>
      <c r="Q392" s="2">
        <v>1</v>
      </c>
      <c r="R392" s="11">
        <v>0</v>
      </c>
      <c r="S392" s="11">
        <v>0</v>
      </c>
      <c r="T392" s="11">
        <v>0</v>
      </c>
    </row>
    <row r="393" spans="1:20" ht="14.25" customHeight="1">
      <c r="A393" s="23" t="s">
        <v>14</v>
      </c>
      <c r="B393" s="1" t="s">
        <v>29</v>
      </c>
      <c r="C393" s="1" t="s">
        <v>30</v>
      </c>
      <c r="D393" s="1" t="s">
        <v>31</v>
      </c>
      <c r="E393" s="2">
        <v>17</v>
      </c>
      <c r="F393" s="10" t="str">
        <f t="shared" si="109"/>
        <v>第５条の３（第３条第１項第３号）</v>
      </c>
      <c r="G393" s="11">
        <v>3</v>
      </c>
      <c r="H393" s="2">
        <v>39</v>
      </c>
      <c r="I393" s="10" t="str">
        <f t="shared" si="110"/>
        <v>(16)　イ</v>
      </c>
      <c r="J393" s="11">
        <v>2</v>
      </c>
      <c r="K393" s="2">
        <v>0</v>
      </c>
      <c r="L393" s="11">
        <v>0</v>
      </c>
      <c r="M393" s="13">
        <v>44572</v>
      </c>
      <c r="N393" s="10">
        <f t="shared" si="111"/>
        <v>0</v>
      </c>
      <c r="O393" s="11">
        <v>1</v>
      </c>
      <c r="P393" s="1" t="s">
        <v>689</v>
      </c>
      <c r="Q393" s="2">
        <v>1</v>
      </c>
      <c r="R393" s="11">
        <v>0</v>
      </c>
      <c r="S393" s="11">
        <v>0</v>
      </c>
      <c r="T393" s="11">
        <v>0</v>
      </c>
    </row>
    <row r="394" spans="1:20" ht="14.25" customHeight="1">
      <c r="A394" s="23" t="s">
        <v>14</v>
      </c>
      <c r="B394" s="1" t="s">
        <v>29</v>
      </c>
      <c r="C394" s="1" t="s">
        <v>30</v>
      </c>
      <c r="D394" s="1" t="s">
        <v>31</v>
      </c>
      <c r="E394" s="2">
        <v>17</v>
      </c>
      <c r="F394" s="10" t="str">
        <f t="shared" si="109"/>
        <v>第５条の３（第３条第１項第３号）</v>
      </c>
      <c r="G394" s="11">
        <v>3</v>
      </c>
      <c r="H394" s="2">
        <v>39</v>
      </c>
      <c r="I394" s="10" t="str">
        <f t="shared" si="110"/>
        <v>(16)　イ</v>
      </c>
      <c r="J394" s="11">
        <v>2</v>
      </c>
      <c r="K394" s="2">
        <v>0</v>
      </c>
      <c r="L394" s="11">
        <v>0</v>
      </c>
      <c r="M394" s="13">
        <v>44572</v>
      </c>
      <c r="N394" s="10">
        <f t="shared" si="111"/>
        <v>0</v>
      </c>
      <c r="O394" s="11">
        <v>1</v>
      </c>
      <c r="P394" s="1" t="s">
        <v>689</v>
      </c>
      <c r="Q394" s="2">
        <v>1</v>
      </c>
      <c r="R394" s="11">
        <v>0</v>
      </c>
      <c r="S394" s="11">
        <v>0</v>
      </c>
      <c r="T394" s="11">
        <v>0</v>
      </c>
    </row>
    <row r="395" spans="1:20" ht="14.25" customHeight="1">
      <c r="A395" s="23" t="s">
        <v>14</v>
      </c>
      <c r="B395" s="1" t="s">
        <v>29</v>
      </c>
      <c r="C395" s="1" t="s">
        <v>30</v>
      </c>
      <c r="D395" s="1" t="s">
        <v>31</v>
      </c>
      <c r="E395" s="2">
        <v>17</v>
      </c>
      <c r="F395" s="10" t="str">
        <f t="shared" si="109"/>
        <v>第５条の３（第３条第１項第３号）</v>
      </c>
      <c r="G395" s="11">
        <v>3</v>
      </c>
      <c r="H395" s="2">
        <v>39</v>
      </c>
      <c r="I395" s="10" t="str">
        <f t="shared" si="110"/>
        <v>(16)　イ</v>
      </c>
      <c r="J395" s="11">
        <v>2</v>
      </c>
      <c r="K395" s="2">
        <v>0</v>
      </c>
      <c r="L395" s="11">
        <v>0</v>
      </c>
      <c r="M395" s="13">
        <v>44572</v>
      </c>
      <c r="N395" s="10">
        <f t="shared" si="111"/>
        <v>0</v>
      </c>
      <c r="O395" s="11">
        <v>1</v>
      </c>
      <c r="P395" s="1" t="s">
        <v>689</v>
      </c>
      <c r="Q395" s="2">
        <v>1</v>
      </c>
      <c r="R395" s="11">
        <v>0</v>
      </c>
      <c r="S395" s="11">
        <v>0</v>
      </c>
      <c r="T395" s="11">
        <v>0</v>
      </c>
    </row>
    <row r="396" spans="1:20" ht="14.25" customHeight="1">
      <c r="A396" s="23" t="s">
        <v>14</v>
      </c>
      <c r="B396" s="1" t="s">
        <v>29</v>
      </c>
      <c r="C396" s="1" t="s">
        <v>30</v>
      </c>
      <c r="D396" s="1" t="s">
        <v>31</v>
      </c>
      <c r="E396" s="2">
        <v>17</v>
      </c>
      <c r="F396" s="10" t="str">
        <f t="shared" si="109"/>
        <v>第５条の３（第３条第１項第３号）</v>
      </c>
      <c r="G396" s="11">
        <v>3</v>
      </c>
      <c r="H396" s="2">
        <v>39</v>
      </c>
      <c r="I396" s="10" t="str">
        <f t="shared" si="110"/>
        <v>(16)　イ</v>
      </c>
      <c r="J396" s="11">
        <v>2</v>
      </c>
      <c r="K396" s="2">
        <v>0</v>
      </c>
      <c r="L396" s="11">
        <v>0</v>
      </c>
      <c r="M396" s="13">
        <v>44572</v>
      </c>
      <c r="N396" s="10">
        <f t="shared" si="111"/>
        <v>0</v>
      </c>
      <c r="O396" s="11">
        <v>1</v>
      </c>
      <c r="P396" s="1" t="s">
        <v>689</v>
      </c>
      <c r="Q396" s="2">
        <v>1</v>
      </c>
      <c r="R396" s="11">
        <v>0</v>
      </c>
      <c r="S396" s="11">
        <v>0</v>
      </c>
      <c r="T396" s="11">
        <v>0</v>
      </c>
    </row>
    <row r="397" spans="1:20" ht="14.25" customHeight="1">
      <c r="A397" s="23" t="s">
        <v>14</v>
      </c>
      <c r="B397" s="1" t="s">
        <v>29</v>
      </c>
      <c r="C397" s="1" t="s">
        <v>30</v>
      </c>
      <c r="D397" s="1" t="s">
        <v>31</v>
      </c>
      <c r="E397" s="2">
        <v>17</v>
      </c>
      <c r="F397" s="10" t="str">
        <f t="shared" si="109"/>
        <v>第５条の３（第３条第１項第３号）</v>
      </c>
      <c r="G397" s="11">
        <v>3</v>
      </c>
      <c r="H397" s="2">
        <v>39</v>
      </c>
      <c r="I397" s="10" t="str">
        <f t="shared" si="110"/>
        <v>(16)　イ</v>
      </c>
      <c r="J397" s="11">
        <v>2</v>
      </c>
      <c r="K397" s="2">
        <v>0</v>
      </c>
      <c r="L397" s="11">
        <v>0</v>
      </c>
      <c r="M397" s="13">
        <v>44572</v>
      </c>
      <c r="N397" s="10">
        <f t="shared" si="111"/>
        <v>0</v>
      </c>
      <c r="O397" s="11">
        <v>1</v>
      </c>
      <c r="P397" s="1" t="s">
        <v>689</v>
      </c>
      <c r="Q397" s="2">
        <v>1</v>
      </c>
      <c r="R397" s="11">
        <v>0</v>
      </c>
      <c r="S397" s="11">
        <v>0</v>
      </c>
      <c r="T397" s="11">
        <v>0</v>
      </c>
    </row>
    <row r="398" spans="1:20" ht="14.25" customHeight="1">
      <c r="A398" s="23" t="s">
        <v>14</v>
      </c>
      <c r="B398" s="1" t="s">
        <v>29</v>
      </c>
      <c r="C398" s="1" t="s">
        <v>30</v>
      </c>
      <c r="D398" s="1" t="s">
        <v>31</v>
      </c>
      <c r="E398" s="2">
        <v>17</v>
      </c>
      <c r="F398" s="10" t="str">
        <f t="shared" si="109"/>
        <v>第５条の３（第３条第１項第３号）</v>
      </c>
      <c r="G398" s="11">
        <v>3</v>
      </c>
      <c r="H398" s="2">
        <v>51</v>
      </c>
      <c r="I398" s="10" t="str">
        <f t="shared" si="110"/>
        <v>(2)　ニ</v>
      </c>
      <c r="J398" s="11">
        <v>2</v>
      </c>
      <c r="K398" s="2">
        <v>0</v>
      </c>
      <c r="L398" s="11">
        <v>0</v>
      </c>
      <c r="M398" s="13">
        <v>44573</v>
      </c>
      <c r="N398" s="10">
        <f t="shared" si="111"/>
        <v>0</v>
      </c>
      <c r="O398" s="11">
        <v>1</v>
      </c>
      <c r="P398" s="1" t="s">
        <v>663</v>
      </c>
      <c r="Q398" s="2">
        <v>1</v>
      </c>
      <c r="R398" s="11">
        <v>0</v>
      </c>
      <c r="S398" s="11">
        <v>0</v>
      </c>
      <c r="T398" s="11">
        <v>0</v>
      </c>
    </row>
    <row r="399" spans="1:20" ht="14.25" customHeight="1">
      <c r="A399" s="23" t="s">
        <v>14</v>
      </c>
      <c r="B399" s="1" t="s">
        <v>29</v>
      </c>
      <c r="C399" s="1" t="s">
        <v>30</v>
      </c>
      <c r="D399" s="1" t="s">
        <v>31</v>
      </c>
      <c r="E399" s="2">
        <v>17</v>
      </c>
      <c r="F399" s="10" t="str">
        <f t="shared" si="109"/>
        <v>第５条の３（第３条第１項第３号）</v>
      </c>
      <c r="G399" s="11">
        <v>3</v>
      </c>
      <c r="H399" s="2">
        <v>39</v>
      </c>
      <c r="I399" s="10" t="str">
        <f t="shared" si="110"/>
        <v>(16)　イ</v>
      </c>
      <c r="J399" s="11">
        <v>2</v>
      </c>
      <c r="K399" s="2">
        <v>0</v>
      </c>
      <c r="L399" s="11">
        <v>0</v>
      </c>
      <c r="M399" s="13">
        <v>44573</v>
      </c>
      <c r="N399" s="10">
        <f t="shared" si="111"/>
        <v>0</v>
      </c>
      <c r="O399" s="11">
        <v>1</v>
      </c>
      <c r="P399" s="1" t="s">
        <v>663</v>
      </c>
      <c r="Q399" s="2">
        <v>1</v>
      </c>
      <c r="R399" s="11">
        <v>0</v>
      </c>
      <c r="S399" s="11">
        <v>0</v>
      </c>
      <c r="T399" s="11">
        <v>0</v>
      </c>
    </row>
    <row r="400" spans="1:20" ht="14.25" customHeight="1">
      <c r="A400" s="23" t="s">
        <v>14</v>
      </c>
      <c r="B400" s="1" t="s">
        <v>29</v>
      </c>
      <c r="C400" s="1" t="s">
        <v>30</v>
      </c>
      <c r="D400" s="1" t="s">
        <v>31</v>
      </c>
      <c r="E400" s="2">
        <v>17</v>
      </c>
      <c r="F400" s="10" t="str">
        <f t="shared" si="109"/>
        <v>第５条の３（第３条第１項第３号）</v>
      </c>
      <c r="G400" s="11">
        <v>3</v>
      </c>
      <c r="H400" s="2">
        <v>39</v>
      </c>
      <c r="I400" s="10" t="str">
        <f t="shared" si="110"/>
        <v>(16)　イ</v>
      </c>
      <c r="J400" s="11">
        <v>2</v>
      </c>
      <c r="K400" s="2">
        <v>0</v>
      </c>
      <c r="L400" s="11">
        <v>0</v>
      </c>
      <c r="M400" s="13">
        <v>44574</v>
      </c>
      <c r="N400" s="10">
        <f t="shared" si="111"/>
        <v>0</v>
      </c>
      <c r="O400" s="11">
        <v>1</v>
      </c>
      <c r="P400" s="1" t="s">
        <v>690</v>
      </c>
      <c r="Q400" s="2">
        <v>1</v>
      </c>
      <c r="R400" s="11">
        <v>0</v>
      </c>
      <c r="S400" s="11">
        <v>0</v>
      </c>
      <c r="T400" s="11">
        <v>0</v>
      </c>
    </row>
    <row r="401" spans="1:20" ht="14.25" customHeight="1">
      <c r="A401" s="23" t="s">
        <v>14</v>
      </c>
      <c r="B401" s="1" t="s">
        <v>29</v>
      </c>
      <c r="C401" s="1" t="s">
        <v>30</v>
      </c>
      <c r="D401" s="1" t="s">
        <v>31</v>
      </c>
      <c r="E401" s="2">
        <v>17</v>
      </c>
      <c r="F401" s="10" t="str">
        <f t="shared" si="109"/>
        <v>第５条の３（第３条第１項第３号）</v>
      </c>
      <c r="G401" s="11">
        <v>3</v>
      </c>
      <c r="H401" s="2">
        <v>51</v>
      </c>
      <c r="I401" s="10" t="str">
        <f t="shared" si="110"/>
        <v>(2)　ニ</v>
      </c>
      <c r="J401" s="11">
        <v>0</v>
      </c>
      <c r="K401" s="2">
        <v>0</v>
      </c>
      <c r="L401" s="11">
        <v>0</v>
      </c>
      <c r="M401" s="13">
        <v>44574</v>
      </c>
      <c r="N401" s="10">
        <f t="shared" si="111"/>
        <v>0</v>
      </c>
      <c r="O401" s="11">
        <v>1</v>
      </c>
      <c r="P401" s="1" t="s">
        <v>690</v>
      </c>
      <c r="Q401" s="2">
        <v>1</v>
      </c>
      <c r="R401" s="11">
        <v>0</v>
      </c>
      <c r="S401" s="11">
        <v>0</v>
      </c>
      <c r="T401" s="11">
        <v>0</v>
      </c>
    </row>
    <row r="402" spans="1:20" ht="14.25" customHeight="1">
      <c r="A402" s="23" t="s">
        <v>14</v>
      </c>
      <c r="B402" s="1" t="s">
        <v>29</v>
      </c>
      <c r="C402" s="1" t="s">
        <v>30</v>
      </c>
      <c r="D402" s="1" t="s">
        <v>31</v>
      </c>
      <c r="E402" s="2">
        <v>17</v>
      </c>
      <c r="F402" s="10" t="str">
        <f t="shared" si="109"/>
        <v>第５条の３（第３条第１項第３号）</v>
      </c>
      <c r="G402" s="11">
        <v>3</v>
      </c>
      <c r="H402" s="2">
        <v>39</v>
      </c>
      <c r="I402" s="10" t="str">
        <f t="shared" si="110"/>
        <v>(16)　イ</v>
      </c>
      <c r="J402" s="11">
        <v>0</v>
      </c>
      <c r="K402" s="2">
        <v>0</v>
      </c>
      <c r="L402" s="11">
        <v>0</v>
      </c>
      <c r="M402" s="13">
        <v>44574</v>
      </c>
      <c r="N402" s="10">
        <f t="shared" si="111"/>
        <v>0</v>
      </c>
      <c r="O402" s="11">
        <v>1</v>
      </c>
      <c r="P402" s="1" t="s">
        <v>690</v>
      </c>
      <c r="Q402" s="2">
        <v>4</v>
      </c>
      <c r="R402" s="11">
        <v>0</v>
      </c>
      <c r="S402" s="11">
        <v>0</v>
      </c>
      <c r="T402" s="11">
        <v>0</v>
      </c>
    </row>
    <row r="403" spans="1:20" ht="14.25" customHeight="1">
      <c r="A403" s="23" t="s">
        <v>14</v>
      </c>
      <c r="B403" s="1" t="s">
        <v>29</v>
      </c>
      <c r="C403" s="1" t="s">
        <v>30</v>
      </c>
      <c r="D403" s="1" t="s">
        <v>31</v>
      </c>
      <c r="E403" s="2">
        <v>17</v>
      </c>
      <c r="F403" s="10" t="str">
        <f t="shared" si="109"/>
        <v>第５条の３（第３条第１項第３号）</v>
      </c>
      <c r="G403" s="11">
        <v>3</v>
      </c>
      <c r="H403" s="2">
        <v>39</v>
      </c>
      <c r="I403" s="10" t="str">
        <f t="shared" si="110"/>
        <v>(16)　イ</v>
      </c>
      <c r="J403" s="11">
        <v>2</v>
      </c>
      <c r="K403" s="2">
        <v>0</v>
      </c>
      <c r="L403" s="11">
        <v>0</v>
      </c>
      <c r="M403" s="13">
        <v>44575</v>
      </c>
      <c r="N403" s="10">
        <f t="shared" si="111"/>
        <v>0</v>
      </c>
      <c r="O403" s="11">
        <v>1</v>
      </c>
      <c r="P403" s="1" t="s">
        <v>632</v>
      </c>
      <c r="Q403" s="2">
        <v>1</v>
      </c>
      <c r="R403" s="11">
        <v>0</v>
      </c>
      <c r="S403" s="11">
        <v>0</v>
      </c>
      <c r="T403" s="11">
        <v>0</v>
      </c>
    </row>
    <row r="404" spans="1:20" ht="14.25" customHeight="1">
      <c r="A404" s="23" t="s">
        <v>14</v>
      </c>
      <c r="B404" s="1" t="s">
        <v>29</v>
      </c>
      <c r="C404" s="1" t="s">
        <v>30</v>
      </c>
      <c r="D404" s="1" t="s">
        <v>31</v>
      </c>
      <c r="E404" s="2">
        <v>17</v>
      </c>
      <c r="F404" s="10" t="str">
        <f t="shared" si="109"/>
        <v>第５条の３（第３条第１項第３号）</v>
      </c>
      <c r="G404" s="11">
        <v>3</v>
      </c>
      <c r="H404" s="2">
        <v>39</v>
      </c>
      <c r="I404" s="10" t="str">
        <f t="shared" si="110"/>
        <v>(16)　イ</v>
      </c>
      <c r="J404" s="11">
        <v>0</v>
      </c>
      <c r="K404" s="2">
        <v>0</v>
      </c>
      <c r="L404" s="11">
        <v>0</v>
      </c>
      <c r="M404" s="13">
        <v>44575</v>
      </c>
      <c r="N404" s="10">
        <f t="shared" si="111"/>
        <v>0</v>
      </c>
      <c r="O404" s="11">
        <v>1</v>
      </c>
      <c r="P404" s="1" t="s">
        <v>632</v>
      </c>
      <c r="Q404" s="2">
        <v>1</v>
      </c>
      <c r="R404" s="11">
        <v>0</v>
      </c>
      <c r="S404" s="11">
        <v>0</v>
      </c>
      <c r="T404" s="11">
        <v>0</v>
      </c>
    </row>
    <row r="405" spans="1:20" ht="14.25" customHeight="1">
      <c r="A405" s="23" t="s">
        <v>14</v>
      </c>
      <c r="B405" s="1" t="s">
        <v>29</v>
      </c>
      <c r="C405" s="1" t="s">
        <v>30</v>
      </c>
      <c r="D405" s="1" t="s">
        <v>31</v>
      </c>
      <c r="E405" s="2">
        <v>17</v>
      </c>
      <c r="F405" s="10" t="str">
        <f t="shared" si="109"/>
        <v>第５条の３（第３条第１項第３号）</v>
      </c>
      <c r="G405" s="11">
        <v>3</v>
      </c>
      <c r="H405" s="2">
        <v>39</v>
      </c>
      <c r="I405" s="10" t="str">
        <f t="shared" si="110"/>
        <v>(16)　イ</v>
      </c>
      <c r="J405" s="11">
        <v>0</v>
      </c>
      <c r="K405" s="2">
        <v>0</v>
      </c>
      <c r="L405" s="11">
        <v>0</v>
      </c>
      <c r="M405" s="13">
        <v>44578</v>
      </c>
      <c r="N405" s="10">
        <f t="shared" si="111"/>
        <v>0</v>
      </c>
      <c r="O405" s="11">
        <v>1</v>
      </c>
      <c r="P405" s="1" t="s">
        <v>664</v>
      </c>
      <c r="Q405" s="2">
        <v>1</v>
      </c>
      <c r="R405" s="11">
        <v>0</v>
      </c>
      <c r="S405" s="11">
        <v>0</v>
      </c>
      <c r="T405" s="11">
        <v>0</v>
      </c>
    </row>
    <row r="406" spans="1:20" ht="14.25" customHeight="1">
      <c r="A406" s="23" t="s">
        <v>14</v>
      </c>
      <c r="B406" s="1" t="s">
        <v>29</v>
      </c>
      <c r="C406" s="1" t="s">
        <v>30</v>
      </c>
      <c r="D406" s="1" t="s">
        <v>31</v>
      </c>
      <c r="E406" s="2">
        <v>17</v>
      </c>
      <c r="F406" s="10" t="str">
        <f t="shared" si="109"/>
        <v>第５条の３（第３条第１項第３号）</v>
      </c>
      <c r="G406" s="11">
        <v>3</v>
      </c>
      <c r="H406" s="2">
        <v>39</v>
      </c>
      <c r="I406" s="10" t="str">
        <f t="shared" si="110"/>
        <v>(16)　イ</v>
      </c>
      <c r="J406" s="11">
        <v>0</v>
      </c>
      <c r="K406" s="2">
        <v>0</v>
      </c>
      <c r="L406" s="11">
        <v>0</v>
      </c>
      <c r="M406" s="13">
        <v>44578</v>
      </c>
      <c r="N406" s="10">
        <f t="shared" si="111"/>
        <v>0</v>
      </c>
      <c r="O406" s="11">
        <v>1</v>
      </c>
      <c r="P406" s="1" t="s">
        <v>664</v>
      </c>
      <c r="Q406" s="2">
        <v>1</v>
      </c>
      <c r="R406" s="11">
        <v>0</v>
      </c>
      <c r="S406" s="11">
        <v>0</v>
      </c>
      <c r="T406" s="11">
        <v>0</v>
      </c>
    </row>
    <row r="407" spans="1:20" ht="14.25" customHeight="1">
      <c r="A407" s="23" t="s">
        <v>14</v>
      </c>
      <c r="B407" s="1" t="s">
        <v>29</v>
      </c>
      <c r="C407" s="1" t="s">
        <v>30</v>
      </c>
      <c r="D407" s="1" t="s">
        <v>31</v>
      </c>
      <c r="E407" s="2">
        <v>17</v>
      </c>
      <c r="F407" s="10" t="str">
        <f t="shared" si="109"/>
        <v>第５条の３（第３条第１項第３号）</v>
      </c>
      <c r="G407" s="11">
        <v>3</v>
      </c>
      <c r="H407" s="2">
        <v>39</v>
      </c>
      <c r="I407" s="10" t="str">
        <f t="shared" si="110"/>
        <v>(16)　イ</v>
      </c>
      <c r="J407" s="11">
        <v>0</v>
      </c>
      <c r="K407" s="2">
        <v>0</v>
      </c>
      <c r="L407" s="11">
        <v>0</v>
      </c>
      <c r="M407" s="13">
        <v>44578</v>
      </c>
      <c r="N407" s="10">
        <f t="shared" si="111"/>
        <v>0</v>
      </c>
      <c r="O407" s="11">
        <v>1</v>
      </c>
      <c r="P407" s="1" t="s">
        <v>664</v>
      </c>
      <c r="Q407" s="2">
        <v>1</v>
      </c>
      <c r="R407" s="11">
        <v>0</v>
      </c>
      <c r="S407" s="11">
        <v>0</v>
      </c>
      <c r="T407" s="11">
        <v>0</v>
      </c>
    </row>
    <row r="408" spans="1:20" ht="14.25" customHeight="1">
      <c r="A408" s="23" t="s">
        <v>14</v>
      </c>
      <c r="B408" s="1" t="s">
        <v>29</v>
      </c>
      <c r="C408" s="1" t="s">
        <v>30</v>
      </c>
      <c r="D408" s="1" t="s">
        <v>31</v>
      </c>
      <c r="E408" s="2">
        <v>17</v>
      </c>
      <c r="F408" s="10" t="str">
        <f t="shared" si="109"/>
        <v>第５条の３（第３条第１項第３号）</v>
      </c>
      <c r="G408" s="11">
        <v>3</v>
      </c>
      <c r="H408" s="2">
        <v>16</v>
      </c>
      <c r="I408" s="10" t="str">
        <f t="shared" si="110"/>
        <v>(3)　ロ</v>
      </c>
      <c r="J408" s="11">
        <v>0</v>
      </c>
      <c r="K408" s="2">
        <v>0</v>
      </c>
      <c r="L408" s="11">
        <v>0</v>
      </c>
      <c r="M408" s="13">
        <v>44578</v>
      </c>
      <c r="N408" s="10">
        <f t="shared" si="111"/>
        <v>0</v>
      </c>
      <c r="O408" s="11">
        <v>1</v>
      </c>
      <c r="P408" s="1" t="s">
        <v>664</v>
      </c>
      <c r="Q408" s="2">
        <v>1</v>
      </c>
      <c r="R408" s="11">
        <v>0</v>
      </c>
      <c r="S408" s="11">
        <v>0</v>
      </c>
      <c r="T408" s="11">
        <v>0</v>
      </c>
    </row>
    <row r="409" spans="1:20" ht="14.25" customHeight="1">
      <c r="A409" s="23" t="s">
        <v>14</v>
      </c>
      <c r="B409" s="1" t="s">
        <v>29</v>
      </c>
      <c r="C409" s="1" t="s">
        <v>30</v>
      </c>
      <c r="D409" s="1" t="s">
        <v>31</v>
      </c>
      <c r="E409" s="2">
        <v>17</v>
      </c>
      <c r="F409" s="10" t="str">
        <f t="shared" si="109"/>
        <v>第５条の３（第３条第１項第３号）</v>
      </c>
      <c r="G409" s="11">
        <v>3</v>
      </c>
      <c r="H409" s="2">
        <v>39</v>
      </c>
      <c r="I409" s="10" t="str">
        <f t="shared" si="110"/>
        <v>(16)　イ</v>
      </c>
      <c r="J409" s="11">
        <v>0</v>
      </c>
      <c r="K409" s="2">
        <v>0</v>
      </c>
      <c r="L409" s="11">
        <v>0</v>
      </c>
      <c r="M409" s="13">
        <v>44578</v>
      </c>
      <c r="N409" s="10">
        <f t="shared" si="111"/>
        <v>0</v>
      </c>
      <c r="O409" s="11">
        <v>1</v>
      </c>
      <c r="P409" s="1" t="s">
        <v>664</v>
      </c>
      <c r="Q409" s="2">
        <v>1</v>
      </c>
      <c r="R409" s="11">
        <v>0</v>
      </c>
      <c r="S409" s="11">
        <v>0</v>
      </c>
      <c r="T409" s="11">
        <v>0</v>
      </c>
    </row>
    <row r="410" spans="1:20" ht="14.25" customHeight="1">
      <c r="A410" s="23" t="s">
        <v>14</v>
      </c>
      <c r="B410" s="1" t="s">
        <v>29</v>
      </c>
      <c r="C410" s="1" t="s">
        <v>30</v>
      </c>
      <c r="D410" s="1" t="s">
        <v>31</v>
      </c>
      <c r="E410" s="2">
        <v>17</v>
      </c>
      <c r="F410" s="10" t="str">
        <f t="shared" si="109"/>
        <v>第５条の３（第３条第１項第３号）</v>
      </c>
      <c r="G410" s="11">
        <v>3</v>
      </c>
      <c r="H410" s="2">
        <v>39</v>
      </c>
      <c r="I410" s="10" t="str">
        <f t="shared" si="110"/>
        <v>(16)　イ</v>
      </c>
      <c r="J410" s="11">
        <v>2</v>
      </c>
      <c r="K410" s="2">
        <v>0</v>
      </c>
      <c r="L410" s="11">
        <v>0</v>
      </c>
      <c r="M410" s="13">
        <v>44614</v>
      </c>
      <c r="N410" s="10">
        <f t="shared" si="111"/>
        <v>0</v>
      </c>
      <c r="O410" s="11">
        <v>1</v>
      </c>
      <c r="P410" s="1" t="s">
        <v>739</v>
      </c>
      <c r="Q410" s="2">
        <v>1</v>
      </c>
      <c r="R410" s="11">
        <v>0</v>
      </c>
      <c r="S410" s="11">
        <v>0</v>
      </c>
      <c r="T410" s="11">
        <v>0</v>
      </c>
    </row>
    <row r="411" spans="1:20" ht="14.25" customHeight="1">
      <c r="A411" s="23" t="s">
        <v>14</v>
      </c>
      <c r="B411" s="1" t="s">
        <v>29</v>
      </c>
      <c r="C411" s="1" t="s">
        <v>30</v>
      </c>
      <c r="D411" s="1" t="s">
        <v>32</v>
      </c>
      <c r="E411" s="2">
        <v>17</v>
      </c>
      <c r="F411" s="10" t="str">
        <f t="shared" si="109"/>
        <v>第５条の３（第３条第１項第３号）</v>
      </c>
      <c r="G411" s="11">
        <v>3</v>
      </c>
      <c r="H411" s="2">
        <v>39</v>
      </c>
      <c r="I411" s="10" t="str">
        <f t="shared" si="110"/>
        <v>(16)　イ</v>
      </c>
      <c r="J411" s="11">
        <v>0</v>
      </c>
      <c r="K411" s="2">
        <v>0</v>
      </c>
      <c r="L411" s="11">
        <v>0</v>
      </c>
      <c r="M411" s="13">
        <v>44585</v>
      </c>
      <c r="N411" s="10">
        <f t="shared" si="111"/>
        <v>0</v>
      </c>
      <c r="O411" s="11">
        <v>1</v>
      </c>
      <c r="P411" s="1" t="s">
        <v>740</v>
      </c>
      <c r="Q411" s="2">
        <v>1</v>
      </c>
      <c r="R411" s="11">
        <v>0</v>
      </c>
      <c r="S411" s="11">
        <v>0</v>
      </c>
      <c r="T411" s="11">
        <v>0</v>
      </c>
    </row>
    <row r="412" spans="1:20" ht="14.25" customHeight="1">
      <c r="A412" s="23" t="s">
        <v>14</v>
      </c>
      <c r="B412" s="1" t="s">
        <v>29</v>
      </c>
      <c r="C412" s="1" t="s">
        <v>30</v>
      </c>
      <c r="D412" s="1" t="s">
        <v>741</v>
      </c>
      <c r="E412" s="2">
        <v>17</v>
      </c>
      <c r="F412" s="10" t="str">
        <f t="shared" si="109"/>
        <v>第５条の３（第３条第１項第３号）</v>
      </c>
      <c r="G412" s="11">
        <v>3</v>
      </c>
      <c r="H412" s="2">
        <v>39</v>
      </c>
      <c r="I412" s="10" t="str">
        <f t="shared" si="110"/>
        <v>(16)　イ</v>
      </c>
      <c r="J412" s="11">
        <v>2</v>
      </c>
      <c r="K412" s="2">
        <v>0</v>
      </c>
      <c r="L412" s="11">
        <v>0</v>
      </c>
      <c r="M412" s="13">
        <v>44509</v>
      </c>
      <c r="N412" s="10">
        <f t="shared" si="111"/>
        <v>0</v>
      </c>
      <c r="O412" s="11">
        <v>1</v>
      </c>
      <c r="P412" s="1" t="s">
        <v>631</v>
      </c>
      <c r="Q412" s="2">
        <v>1</v>
      </c>
      <c r="R412" s="11">
        <v>0</v>
      </c>
      <c r="S412" s="11">
        <v>0</v>
      </c>
      <c r="T412" s="11">
        <v>0</v>
      </c>
    </row>
    <row r="413" spans="1:20" ht="14.25" customHeight="1">
      <c r="A413" s="23" t="s">
        <v>14</v>
      </c>
      <c r="B413" s="1" t="s">
        <v>33</v>
      </c>
      <c r="C413" s="1" t="s">
        <v>34</v>
      </c>
      <c r="D413" s="1" t="s">
        <v>35</v>
      </c>
      <c r="E413" s="2">
        <v>17</v>
      </c>
      <c r="F413" s="10" t="str">
        <f t="shared" si="109"/>
        <v>第５条の３（第３条第１項第３号）</v>
      </c>
      <c r="G413" s="11">
        <v>3</v>
      </c>
      <c r="H413" s="2">
        <v>16</v>
      </c>
      <c r="I413" s="10" t="str">
        <f t="shared" si="110"/>
        <v>(3)　ロ</v>
      </c>
      <c r="J413" s="11">
        <v>2</v>
      </c>
      <c r="K413" s="2">
        <v>0</v>
      </c>
      <c r="L413" s="11">
        <v>0</v>
      </c>
      <c r="M413" s="13">
        <v>44287</v>
      </c>
      <c r="N413" s="10">
        <f t="shared" si="111"/>
        <v>0</v>
      </c>
      <c r="O413" s="11">
        <v>1</v>
      </c>
      <c r="P413" s="1" t="s">
        <v>742</v>
      </c>
      <c r="Q413" s="2">
        <v>1</v>
      </c>
      <c r="R413" s="11">
        <v>0</v>
      </c>
      <c r="S413" s="11">
        <v>0</v>
      </c>
      <c r="T413" s="11">
        <v>0</v>
      </c>
    </row>
    <row r="414" spans="1:20" ht="14.25" customHeight="1">
      <c r="A414" s="23" t="s">
        <v>14</v>
      </c>
      <c r="B414" s="1" t="s">
        <v>33</v>
      </c>
      <c r="C414" s="1" t="s">
        <v>34</v>
      </c>
      <c r="D414" s="1" t="s">
        <v>35</v>
      </c>
      <c r="E414" s="2">
        <v>17</v>
      </c>
      <c r="F414" s="10" t="str">
        <f t="shared" si="109"/>
        <v>第５条の３（第３条第１項第３号）</v>
      </c>
      <c r="G414" s="11">
        <v>3</v>
      </c>
      <c r="H414" s="2">
        <v>16</v>
      </c>
      <c r="I414" s="10" t="str">
        <f t="shared" si="110"/>
        <v>(3)　ロ</v>
      </c>
      <c r="J414" s="11">
        <v>2</v>
      </c>
      <c r="K414" s="2">
        <v>0</v>
      </c>
      <c r="L414" s="11">
        <v>0</v>
      </c>
      <c r="M414" s="13">
        <v>44287</v>
      </c>
      <c r="N414" s="10">
        <f t="shared" si="111"/>
        <v>0</v>
      </c>
      <c r="O414" s="11">
        <v>1</v>
      </c>
      <c r="P414" s="1" t="s">
        <v>742</v>
      </c>
      <c r="Q414" s="2">
        <v>1</v>
      </c>
      <c r="R414" s="11">
        <v>0</v>
      </c>
      <c r="S414" s="11">
        <v>0</v>
      </c>
      <c r="T414" s="11">
        <v>0</v>
      </c>
    </row>
    <row r="415" spans="1:20" ht="14.25" customHeight="1">
      <c r="A415" s="23" t="s">
        <v>14</v>
      </c>
      <c r="B415" s="1" t="s">
        <v>33</v>
      </c>
      <c r="C415" s="1" t="s">
        <v>34</v>
      </c>
      <c r="D415" s="1" t="s">
        <v>35</v>
      </c>
      <c r="E415" s="2">
        <v>17</v>
      </c>
      <c r="F415" s="10" t="str">
        <f t="shared" si="109"/>
        <v>第５条の３（第３条第１項第３号）</v>
      </c>
      <c r="G415" s="11">
        <v>3</v>
      </c>
      <c r="H415" s="2">
        <v>39</v>
      </c>
      <c r="I415" s="10" t="str">
        <f t="shared" si="110"/>
        <v>(16)　イ</v>
      </c>
      <c r="J415" s="11">
        <v>0</v>
      </c>
      <c r="K415" s="2">
        <v>0</v>
      </c>
      <c r="L415" s="11">
        <v>0</v>
      </c>
      <c r="M415" s="13">
        <v>44370</v>
      </c>
      <c r="N415" s="10">
        <f t="shared" si="111"/>
        <v>0</v>
      </c>
      <c r="O415" s="11">
        <v>1</v>
      </c>
      <c r="P415" s="1" t="s">
        <v>708</v>
      </c>
      <c r="Q415" s="2">
        <v>1</v>
      </c>
      <c r="R415" s="11">
        <v>0</v>
      </c>
      <c r="S415" s="11">
        <v>0</v>
      </c>
      <c r="T415" s="11">
        <v>0</v>
      </c>
    </row>
    <row r="416" spans="1:20" ht="14.25" customHeight="1">
      <c r="A416" s="23" t="s">
        <v>14</v>
      </c>
      <c r="B416" s="1" t="s">
        <v>33</v>
      </c>
      <c r="C416" s="1" t="s">
        <v>34</v>
      </c>
      <c r="D416" s="1" t="s">
        <v>35</v>
      </c>
      <c r="E416" s="2">
        <v>17</v>
      </c>
      <c r="F416" s="10" t="str">
        <f t="shared" si="109"/>
        <v>第５条の３（第３条第１項第３号）</v>
      </c>
      <c r="G416" s="11">
        <v>3</v>
      </c>
      <c r="H416" s="2">
        <v>39</v>
      </c>
      <c r="I416" s="10" t="str">
        <f t="shared" si="110"/>
        <v>(16)　イ</v>
      </c>
      <c r="J416" s="11">
        <v>0</v>
      </c>
      <c r="K416" s="2">
        <v>0</v>
      </c>
      <c r="L416" s="11">
        <v>0</v>
      </c>
      <c r="M416" s="13">
        <v>44370</v>
      </c>
      <c r="N416" s="10">
        <f t="shared" si="111"/>
        <v>0</v>
      </c>
      <c r="O416" s="11">
        <v>1</v>
      </c>
      <c r="P416" s="1" t="s">
        <v>708</v>
      </c>
      <c r="Q416" s="2">
        <v>1</v>
      </c>
      <c r="R416" s="11">
        <v>0</v>
      </c>
      <c r="S416" s="11">
        <v>0</v>
      </c>
      <c r="T416" s="11">
        <v>0</v>
      </c>
    </row>
    <row r="417" spans="1:20" ht="14.25" customHeight="1">
      <c r="A417" s="23" t="s">
        <v>14</v>
      </c>
      <c r="B417" s="1" t="s">
        <v>33</v>
      </c>
      <c r="C417" s="1" t="s">
        <v>34</v>
      </c>
      <c r="D417" s="1" t="s">
        <v>35</v>
      </c>
      <c r="E417" s="2">
        <v>17</v>
      </c>
      <c r="F417" s="10" t="str">
        <f t="shared" si="109"/>
        <v>第５条の３（第３条第１項第３号）</v>
      </c>
      <c r="G417" s="11">
        <v>3</v>
      </c>
      <c r="H417" s="2">
        <v>39</v>
      </c>
      <c r="I417" s="10" t="str">
        <f t="shared" si="110"/>
        <v>(16)　イ</v>
      </c>
      <c r="J417" s="11">
        <v>2</v>
      </c>
      <c r="K417" s="2">
        <v>0</v>
      </c>
      <c r="L417" s="11">
        <v>0</v>
      </c>
      <c r="M417" s="13">
        <v>44512</v>
      </c>
      <c r="N417" s="10">
        <f t="shared" si="111"/>
        <v>0</v>
      </c>
      <c r="O417" s="11">
        <v>1</v>
      </c>
      <c r="P417" s="1" t="s">
        <v>743</v>
      </c>
      <c r="Q417" s="2">
        <v>1</v>
      </c>
      <c r="R417" s="11">
        <v>0</v>
      </c>
      <c r="S417" s="11">
        <v>0</v>
      </c>
      <c r="T417" s="11">
        <v>0</v>
      </c>
    </row>
    <row r="418" spans="1:20" ht="14.25" customHeight="1">
      <c r="A418" s="23" t="s">
        <v>14</v>
      </c>
      <c r="B418" s="1" t="s">
        <v>33</v>
      </c>
      <c r="C418" s="1" t="s">
        <v>34</v>
      </c>
      <c r="D418" s="1" t="s">
        <v>35</v>
      </c>
      <c r="E418" s="2">
        <v>17</v>
      </c>
      <c r="F418" s="10" t="str">
        <f t="shared" si="109"/>
        <v>第５条の３（第３条第１項第３号）</v>
      </c>
      <c r="G418" s="11">
        <v>3</v>
      </c>
      <c r="H418" s="2">
        <v>39</v>
      </c>
      <c r="I418" s="10" t="str">
        <f t="shared" si="110"/>
        <v>(16)　イ</v>
      </c>
      <c r="J418" s="11">
        <v>0</v>
      </c>
      <c r="K418" s="2">
        <v>0</v>
      </c>
      <c r="L418" s="11">
        <v>0</v>
      </c>
      <c r="M418" s="13">
        <v>44525</v>
      </c>
      <c r="N418" s="10">
        <f t="shared" si="111"/>
        <v>0</v>
      </c>
      <c r="O418" s="11">
        <v>1</v>
      </c>
      <c r="P418" s="1" t="s">
        <v>744</v>
      </c>
      <c r="Q418" s="2">
        <v>1</v>
      </c>
      <c r="R418" s="11">
        <v>0</v>
      </c>
      <c r="S418" s="11">
        <v>0</v>
      </c>
      <c r="T418" s="11">
        <v>0</v>
      </c>
    </row>
    <row r="419" spans="1:20" ht="14.25" customHeight="1">
      <c r="A419" s="23" t="s">
        <v>14</v>
      </c>
      <c r="B419" s="1" t="s">
        <v>33</v>
      </c>
      <c r="C419" s="1" t="s">
        <v>34</v>
      </c>
      <c r="D419" s="1" t="s">
        <v>35</v>
      </c>
      <c r="E419" s="2">
        <v>17</v>
      </c>
      <c r="F419" s="10" t="str">
        <f t="shared" si="109"/>
        <v>第５条の３（第３条第１項第３号）</v>
      </c>
      <c r="G419" s="11">
        <v>3</v>
      </c>
      <c r="H419" s="2">
        <v>39</v>
      </c>
      <c r="I419" s="10" t="str">
        <f t="shared" si="110"/>
        <v>(16)　イ</v>
      </c>
      <c r="J419" s="11">
        <v>0</v>
      </c>
      <c r="K419" s="2">
        <v>0</v>
      </c>
      <c r="L419" s="11">
        <v>0</v>
      </c>
      <c r="M419" s="13">
        <v>44545</v>
      </c>
      <c r="N419" s="10">
        <f t="shared" si="111"/>
        <v>0</v>
      </c>
      <c r="O419" s="11">
        <v>1</v>
      </c>
      <c r="P419" s="1" t="s">
        <v>745</v>
      </c>
      <c r="Q419" s="2">
        <v>1</v>
      </c>
      <c r="R419" s="11">
        <v>0</v>
      </c>
      <c r="S419" s="11">
        <v>0</v>
      </c>
      <c r="T419" s="11">
        <v>0</v>
      </c>
    </row>
    <row r="420" spans="1:20" ht="14.25" customHeight="1">
      <c r="A420" s="23" t="s">
        <v>14</v>
      </c>
      <c r="B420" s="1" t="s">
        <v>33</v>
      </c>
      <c r="C420" s="1" t="s">
        <v>34</v>
      </c>
      <c r="D420" s="1" t="s">
        <v>35</v>
      </c>
      <c r="E420" s="2">
        <v>17</v>
      </c>
      <c r="F420" s="10" t="str">
        <f t="shared" si="109"/>
        <v>第５条の３（第３条第１項第３号）</v>
      </c>
      <c r="G420" s="11">
        <v>3</v>
      </c>
      <c r="H420" s="2">
        <v>17</v>
      </c>
      <c r="I420" s="10" t="str">
        <f t="shared" si="110"/>
        <v xml:space="preserve">(4) </v>
      </c>
      <c r="J420" s="11">
        <v>0</v>
      </c>
      <c r="K420" s="2">
        <v>0</v>
      </c>
      <c r="L420" s="11">
        <v>0</v>
      </c>
      <c r="M420" s="13">
        <v>44552</v>
      </c>
      <c r="N420" s="10">
        <f t="shared" si="111"/>
        <v>0</v>
      </c>
      <c r="O420" s="11">
        <v>1</v>
      </c>
      <c r="P420" s="1" t="s">
        <v>662</v>
      </c>
      <c r="Q420" s="2">
        <v>1</v>
      </c>
      <c r="R420" s="11">
        <v>0</v>
      </c>
      <c r="S420" s="11">
        <v>0</v>
      </c>
      <c r="T420" s="11">
        <v>0</v>
      </c>
    </row>
    <row r="421" spans="1:20" ht="14.25" customHeight="1">
      <c r="A421" s="23" t="s">
        <v>14</v>
      </c>
      <c r="B421" s="1" t="s">
        <v>33</v>
      </c>
      <c r="C421" s="1" t="s">
        <v>34</v>
      </c>
      <c r="D421" s="1" t="s">
        <v>35</v>
      </c>
      <c r="E421" s="2">
        <v>17</v>
      </c>
      <c r="F421" s="10" t="str">
        <f t="shared" si="109"/>
        <v>第５条の３（第３条第１項第３号）</v>
      </c>
      <c r="G421" s="11">
        <v>3</v>
      </c>
      <c r="H421" s="2">
        <v>39</v>
      </c>
      <c r="I421" s="10" t="str">
        <f t="shared" si="110"/>
        <v>(16)　イ</v>
      </c>
      <c r="J421" s="11">
        <v>0</v>
      </c>
      <c r="K421" s="2">
        <v>0</v>
      </c>
      <c r="L421" s="11">
        <v>0</v>
      </c>
      <c r="M421" s="13">
        <v>44552</v>
      </c>
      <c r="N421" s="10">
        <f t="shared" si="111"/>
        <v>0</v>
      </c>
      <c r="O421" s="11">
        <v>1</v>
      </c>
      <c r="P421" s="1" t="s">
        <v>662</v>
      </c>
      <c r="Q421" s="2">
        <v>1</v>
      </c>
      <c r="R421" s="11">
        <v>0</v>
      </c>
      <c r="S421" s="11">
        <v>0</v>
      </c>
      <c r="T421" s="11">
        <v>0</v>
      </c>
    </row>
    <row r="422" spans="1:20" ht="14.25" customHeight="1">
      <c r="A422" s="23" t="s">
        <v>14</v>
      </c>
      <c r="B422" s="1" t="s">
        <v>33</v>
      </c>
      <c r="C422" s="1" t="s">
        <v>34</v>
      </c>
      <c r="D422" s="1" t="s">
        <v>35</v>
      </c>
      <c r="E422" s="2">
        <v>17</v>
      </c>
      <c r="F422" s="10" t="str">
        <f t="shared" si="109"/>
        <v>第５条の３（第３条第１項第３号）</v>
      </c>
      <c r="G422" s="11">
        <v>3</v>
      </c>
      <c r="H422" s="2">
        <v>39</v>
      </c>
      <c r="I422" s="10" t="str">
        <f t="shared" si="110"/>
        <v>(16)　イ</v>
      </c>
      <c r="J422" s="11">
        <v>0</v>
      </c>
      <c r="K422" s="2">
        <v>0</v>
      </c>
      <c r="L422" s="11">
        <v>0</v>
      </c>
      <c r="M422" s="13">
        <v>44551</v>
      </c>
      <c r="N422" s="10">
        <f t="shared" si="111"/>
        <v>0</v>
      </c>
      <c r="O422" s="11">
        <v>1</v>
      </c>
      <c r="P422" s="1" t="s">
        <v>647</v>
      </c>
      <c r="Q422" s="2">
        <v>1</v>
      </c>
      <c r="R422" s="11">
        <v>0</v>
      </c>
      <c r="S422" s="11">
        <v>0</v>
      </c>
      <c r="T422" s="11">
        <v>0</v>
      </c>
    </row>
    <row r="423" spans="1:20" ht="14.25" customHeight="1">
      <c r="A423" s="23" t="s">
        <v>14</v>
      </c>
      <c r="B423" s="1" t="s">
        <v>33</v>
      </c>
      <c r="C423" s="1" t="s">
        <v>34</v>
      </c>
      <c r="D423" s="1" t="s">
        <v>35</v>
      </c>
      <c r="E423" s="2">
        <v>17</v>
      </c>
      <c r="F423" s="10" t="str">
        <f t="shared" si="109"/>
        <v>第５条の３（第３条第１項第３号）</v>
      </c>
      <c r="G423" s="11">
        <v>3</v>
      </c>
      <c r="H423" s="2">
        <v>16</v>
      </c>
      <c r="I423" s="10" t="str">
        <f t="shared" si="110"/>
        <v>(3)　ロ</v>
      </c>
      <c r="J423" s="11">
        <v>0</v>
      </c>
      <c r="K423" s="2">
        <v>0</v>
      </c>
      <c r="L423" s="11">
        <v>0</v>
      </c>
      <c r="M423" s="13">
        <v>44551</v>
      </c>
      <c r="N423" s="10">
        <f t="shared" si="111"/>
        <v>0</v>
      </c>
      <c r="O423" s="11">
        <v>1</v>
      </c>
      <c r="P423" s="1" t="s">
        <v>647</v>
      </c>
      <c r="Q423" s="2">
        <v>1</v>
      </c>
      <c r="R423" s="11">
        <v>0</v>
      </c>
      <c r="S423" s="11">
        <v>0</v>
      </c>
      <c r="T423" s="11">
        <v>0</v>
      </c>
    </row>
    <row r="424" spans="1:20" ht="14.25" customHeight="1">
      <c r="A424" s="23" t="s">
        <v>14</v>
      </c>
      <c r="B424" s="1" t="s">
        <v>33</v>
      </c>
      <c r="C424" s="1" t="s">
        <v>34</v>
      </c>
      <c r="D424" s="1" t="s">
        <v>35</v>
      </c>
      <c r="E424" s="2">
        <v>17</v>
      </c>
      <c r="F424" s="10" t="str">
        <f t="shared" si="109"/>
        <v>第５条の３（第３条第１項第３号）</v>
      </c>
      <c r="G424" s="11">
        <v>3</v>
      </c>
      <c r="H424" s="2">
        <v>16</v>
      </c>
      <c r="I424" s="10" t="str">
        <f t="shared" si="110"/>
        <v>(3)　ロ</v>
      </c>
      <c r="J424" s="11">
        <v>0</v>
      </c>
      <c r="K424" s="2">
        <v>0</v>
      </c>
      <c r="L424" s="11">
        <v>0</v>
      </c>
      <c r="M424" s="13">
        <v>44552</v>
      </c>
      <c r="N424" s="10">
        <f t="shared" si="111"/>
        <v>0</v>
      </c>
      <c r="O424" s="11">
        <v>1</v>
      </c>
      <c r="P424" s="1" t="s">
        <v>648</v>
      </c>
      <c r="Q424" s="2">
        <v>1</v>
      </c>
      <c r="R424" s="11">
        <v>0</v>
      </c>
      <c r="S424" s="11">
        <v>0</v>
      </c>
      <c r="T424" s="11">
        <v>0</v>
      </c>
    </row>
    <row r="425" spans="1:20" ht="14.25" customHeight="1">
      <c r="A425" s="23" t="s">
        <v>14</v>
      </c>
      <c r="B425" s="1" t="s">
        <v>33</v>
      </c>
      <c r="C425" s="1" t="s">
        <v>34</v>
      </c>
      <c r="D425" s="1" t="s">
        <v>35</v>
      </c>
      <c r="E425" s="2">
        <v>17</v>
      </c>
      <c r="F425" s="10" t="str">
        <f t="shared" si="109"/>
        <v>第５条の３（第３条第１項第３号）</v>
      </c>
      <c r="G425" s="11">
        <v>3</v>
      </c>
      <c r="H425" s="2">
        <v>16</v>
      </c>
      <c r="I425" s="10" t="str">
        <f t="shared" si="110"/>
        <v>(3)　ロ</v>
      </c>
      <c r="J425" s="11">
        <v>0</v>
      </c>
      <c r="K425" s="2">
        <v>0</v>
      </c>
      <c r="L425" s="11">
        <v>0</v>
      </c>
      <c r="M425" s="13">
        <v>44552</v>
      </c>
      <c r="N425" s="10">
        <f t="shared" si="111"/>
        <v>0</v>
      </c>
      <c r="O425" s="11">
        <v>1</v>
      </c>
      <c r="P425" s="1" t="s">
        <v>662</v>
      </c>
      <c r="Q425" s="2">
        <v>1</v>
      </c>
      <c r="R425" s="11">
        <v>0</v>
      </c>
      <c r="S425" s="11">
        <v>0</v>
      </c>
      <c r="T425" s="11">
        <v>0</v>
      </c>
    </row>
    <row r="426" spans="1:20" ht="14.25" customHeight="1">
      <c r="A426" s="23" t="s">
        <v>14</v>
      </c>
      <c r="B426" s="1" t="s">
        <v>33</v>
      </c>
      <c r="C426" s="1" t="s">
        <v>34</v>
      </c>
      <c r="D426" s="1" t="s">
        <v>35</v>
      </c>
      <c r="E426" s="2">
        <v>17</v>
      </c>
      <c r="F426" s="10" t="str">
        <f t="shared" si="109"/>
        <v>第５条の３（第３条第１項第３号）</v>
      </c>
      <c r="G426" s="11">
        <v>3</v>
      </c>
      <c r="H426" s="2">
        <v>16</v>
      </c>
      <c r="I426" s="10" t="str">
        <f t="shared" si="110"/>
        <v>(3)　ロ</v>
      </c>
      <c r="J426" s="11">
        <v>0</v>
      </c>
      <c r="K426" s="2">
        <v>0</v>
      </c>
      <c r="L426" s="11">
        <v>0</v>
      </c>
      <c r="M426" s="13">
        <v>44552</v>
      </c>
      <c r="N426" s="10">
        <f t="shared" si="111"/>
        <v>0</v>
      </c>
      <c r="O426" s="11">
        <v>1</v>
      </c>
      <c r="P426" s="1" t="s">
        <v>662</v>
      </c>
      <c r="Q426" s="2">
        <v>1</v>
      </c>
      <c r="R426" s="11">
        <v>0</v>
      </c>
      <c r="S426" s="11">
        <v>0</v>
      </c>
      <c r="T426" s="11">
        <v>0</v>
      </c>
    </row>
    <row r="427" spans="1:20" ht="14.25" customHeight="1">
      <c r="A427" s="23" t="s">
        <v>14</v>
      </c>
      <c r="B427" s="1" t="s">
        <v>33</v>
      </c>
      <c r="C427" s="1" t="s">
        <v>34</v>
      </c>
      <c r="D427" s="1" t="s">
        <v>35</v>
      </c>
      <c r="E427" s="2">
        <v>17</v>
      </c>
      <c r="F427" s="10" t="str">
        <f t="shared" si="109"/>
        <v>第５条の３（第３条第１項第３号）</v>
      </c>
      <c r="G427" s="11">
        <v>3</v>
      </c>
      <c r="H427" s="2">
        <v>39</v>
      </c>
      <c r="I427" s="10" t="str">
        <f t="shared" si="110"/>
        <v>(16)　イ</v>
      </c>
      <c r="J427" s="11">
        <v>0</v>
      </c>
      <c r="K427" s="2">
        <v>0</v>
      </c>
      <c r="L427" s="11">
        <v>0</v>
      </c>
      <c r="M427" s="13">
        <v>44552</v>
      </c>
      <c r="N427" s="10">
        <f t="shared" si="111"/>
        <v>0</v>
      </c>
      <c r="O427" s="11">
        <v>1</v>
      </c>
      <c r="P427" s="1" t="s">
        <v>662</v>
      </c>
      <c r="Q427" s="2">
        <v>1</v>
      </c>
      <c r="R427" s="11">
        <v>0</v>
      </c>
      <c r="S427" s="11">
        <v>0</v>
      </c>
      <c r="T427" s="11">
        <v>0</v>
      </c>
    </row>
    <row r="428" spans="1:20" ht="14.25" customHeight="1">
      <c r="A428" s="23" t="s">
        <v>14</v>
      </c>
      <c r="B428" s="1" t="s">
        <v>33</v>
      </c>
      <c r="C428" s="1" t="s">
        <v>34</v>
      </c>
      <c r="D428" s="1" t="s">
        <v>35</v>
      </c>
      <c r="E428" s="2">
        <v>17</v>
      </c>
      <c r="F428" s="10" t="str">
        <f t="shared" si="109"/>
        <v>第５条の３（第３条第１項第３号）</v>
      </c>
      <c r="G428" s="11">
        <v>3</v>
      </c>
      <c r="H428" s="2">
        <v>39</v>
      </c>
      <c r="I428" s="10" t="str">
        <f t="shared" si="110"/>
        <v>(16)　イ</v>
      </c>
      <c r="J428" s="11">
        <v>0</v>
      </c>
      <c r="K428" s="2">
        <v>0</v>
      </c>
      <c r="L428" s="11">
        <v>0</v>
      </c>
      <c r="M428" s="13">
        <v>44551</v>
      </c>
      <c r="N428" s="10">
        <f t="shared" si="111"/>
        <v>0</v>
      </c>
      <c r="O428" s="11">
        <v>1</v>
      </c>
      <c r="P428" s="1" t="s">
        <v>662</v>
      </c>
      <c r="Q428" s="2">
        <v>1</v>
      </c>
      <c r="R428" s="11">
        <v>0</v>
      </c>
      <c r="S428" s="11">
        <v>0</v>
      </c>
      <c r="T428" s="11">
        <v>0</v>
      </c>
    </row>
    <row r="429" spans="1:20" ht="14.25" customHeight="1">
      <c r="A429" s="23" t="s">
        <v>14</v>
      </c>
      <c r="B429" s="1" t="s">
        <v>33</v>
      </c>
      <c r="C429" s="1" t="s">
        <v>34</v>
      </c>
      <c r="D429" s="1" t="s">
        <v>35</v>
      </c>
      <c r="E429" s="2">
        <v>17</v>
      </c>
      <c r="F429" s="10" t="str">
        <f t="shared" si="109"/>
        <v>第５条の３（第３条第１項第３号）</v>
      </c>
      <c r="G429" s="11">
        <v>3</v>
      </c>
      <c r="H429" s="2">
        <v>16</v>
      </c>
      <c r="I429" s="10" t="str">
        <f t="shared" si="110"/>
        <v>(3)　ロ</v>
      </c>
      <c r="J429" s="11">
        <v>2</v>
      </c>
      <c r="K429" s="2">
        <v>0</v>
      </c>
      <c r="L429" s="11">
        <v>0</v>
      </c>
      <c r="M429" s="13">
        <v>44552</v>
      </c>
      <c r="N429" s="10">
        <f t="shared" si="111"/>
        <v>0</v>
      </c>
      <c r="O429" s="11">
        <v>1</v>
      </c>
      <c r="P429" s="1" t="s">
        <v>662</v>
      </c>
      <c r="Q429" s="2">
        <v>1</v>
      </c>
      <c r="R429" s="11">
        <v>0</v>
      </c>
      <c r="S429" s="11">
        <v>0</v>
      </c>
      <c r="T429" s="11">
        <v>0</v>
      </c>
    </row>
    <row r="430" spans="1:20" ht="14.25" customHeight="1">
      <c r="A430" s="23" t="s">
        <v>14</v>
      </c>
      <c r="B430" s="1" t="s">
        <v>33</v>
      </c>
      <c r="C430" s="1" t="s">
        <v>34</v>
      </c>
      <c r="D430" s="1" t="s">
        <v>35</v>
      </c>
      <c r="E430" s="2">
        <v>17</v>
      </c>
      <c r="F430" s="10" t="str">
        <f t="shared" si="109"/>
        <v>第５条の３（第３条第１項第３号）</v>
      </c>
      <c r="G430" s="11">
        <v>3</v>
      </c>
      <c r="H430" s="2">
        <v>16</v>
      </c>
      <c r="I430" s="10" t="str">
        <f t="shared" si="110"/>
        <v>(3)　ロ</v>
      </c>
      <c r="J430" s="11">
        <v>2</v>
      </c>
      <c r="K430" s="2">
        <v>0</v>
      </c>
      <c r="L430" s="11">
        <v>0</v>
      </c>
      <c r="M430" s="13">
        <v>44552</v>
      </c>
      <c r="N430" s="10">
        <f t="shared" si="111"/>
        <v>0</v>
      </c>
      <c r="O430" s="11">
        <v>1</v>
      </c>
      <c r="P430" s="1" t="s">
        <v>662</v>
      </c>
      <c r="Q430" s="2">
        <v>1</v>
      </c>
      <c r="R430" s="11">
        <v>0</v>
      </c>
      <c r="S430" s="11">
        <v>0</v>
      </c>
      <c r="T430" s="11">
        <v>0</v>
      </c>
    </row>
    <row r="431" spans="1:20" ht="14.25" customHeight="1">
      <c r="A431" s="23" t="s">
        <v>14</v>
      </c>
      <c r="B431" s="1" t="s">
        <v>33</v>
      </c>
      <c r="C431" s="1" t="s">
        <v>34</v>
      </c>
      <c r="D431" s="1" t="s">
        <v>35</v>
      </c>
      <c r="E431" s="2">
        <v>17</v>
      </c>
      <c r="F431" s="10" t="str">
        <f t="shared" si="109"/>
        <v>第５条の３（第３条第１項第３号）</v>
      </c>
      <c r="G431" s="11">
        <v>3</v>
      </c>
      <c r="H431" s="2">
        <v>16</v>
      </c>
      <c r="I431" s="10" t="str">
        <f t="shared" si="110"/>
        <v>(3)　ロ</v>
      </c>
      <c r="J431" s="11">
        <v>2</v>
      </c>
      <c r="K431" s="2">
        <v>0</v>
      </c>
      <c r="L431" s="11">
        <v>0</v>
      </c>
      <c r="M431" s="13">
        <v>44552</v>
      </c>
      <c r="N431" s="10">
        <f t="shared" si="111"/>
        <v>0</v>
      </c>
      <c r="O431" s="11">
        <v>1</v>
      </c>
      <c r="P431" s="1" t="s">
        <v>662</v>
      </c>
      <c r="Q431" s="2">
        <v>1</v>
      </c>
      <c r="R431" s="11">
        <v>0</v>
      </c>
      <c r="S431" s="11">
        <v>0</v>
      </c>
      <c r="T431" s="11">
        <v>0</v>
      </c>
    </row>
    <row r="432" spans="1:20" ht="14.25" customHeight="1">
      <c r="A432" s="23" t="s">
        <v>14</v>
      </c>
      <c r="B432" s="1" t="s">
        <v>33</v>
      </c>
      <c r="C432" s="1" t="s">
        <v>34</v>
      </c>
      <c r="D432" s="1" t="s">
        <v>35</v>
      </c>
      <c r="E432" s="2">
        <v>17</v>
      </c>
      <c r="F432" s="10" t="str">
        <f t="shared" si="109"/>
        <v>第５条の３（第３条第１項第３号）</v>
      </c>
      <c r="G432" s="11">
        <v>3</v>
      </c>
      <c r="H432" s="2">
        <v>39</v>
      </c>
      <c r="I432" s="10" t="str">
        <f t="shared" si="110"/>
        <v>(16)　イ</v>
      </c>
      <c r="J432" s="11">
        <v>0</v>
      </c>
      <c r="K432" s="2">
        <v>0</v>
      </c>
      <c r="L432" s="11">
        <v>0</v>
      </c>
      <c r="M432" s="13">
        <v>44554</v>
      </c>
      <c r="N432" s="10">
        <f t="shared" si="111"/>
        <v>0</v>
      </c>
      <c r="O432" s="11">
        <v>1</v>
      </c>
      <c r="P432" s="1" t="s">
        <v>649</v>
      </c>
      <c r="Q432" s="2">
        <v>1</v>
      </c>
      <c r="R432" s="11">
        <v>0</v>
      </c>
      <c r="S432" s="11">
        <v>0</v>
      </c>
      <c r="T432" s="11">
        <v>0</v>
      </c>
    </row>
    <row r="433" spans="1:20" ht="14.25" customHeight="1">
      <c r="A433" s="23" t="s">
        <v>14</v>
      </c>
      <c r="B433" s="1" t="s">
        <v>33</v>
      </c>
      <c r="C433" s="1" t="s">
        <v>34</v>
      </c>
      <c r="D433" s="1" t="s">
        <v>35</v>
      </c>
      <c r="E433" s="2">
        <v>17</v>
      </c>
      <c r="F433" s="10" t="str">
        <f t="shared" si="109"/>
        <v>第５条の３（第３条第１項第３号）</v>
      </c>
      <c r="G433" s="11">
        <v>3</v>
      </c>
      <c r="H433" s="2">
        <v>16</v>
      </c>
      <c r="I433" s="10" t="str">
        <f t="shared" si="110"/>
        <v>(3)　ロ</v>
      </c>
      <c r="J433" s="11">
        <v>0</v>
      </c>
      <c r="K433" s="2">
        <v>0</v>
      </c>
      <c r="L433" s="11">
        <v>0</v>
      </c>
      <c r="M433" s="13">
        <v>44553</v>
      </c>
      <c r="N433" s="10">
        <f t="shared" si="111"/>
        <v>0</v>
      </c>
      <c r="O433" s="11">
        <v>1</v>
      </c>
      <c r="P433" s="1" t="s">
        <v>687</v>
      </c>
      <c r="Q433" s="2">
        <v>2</v>
      </c>
      <c r="R433" s="11">
        <v>0</v>
      </c>
      <c r="S433" s="11">
        <v>0</v>
      </c>
      <c r="T433" s="11">
        <v>0</v>
      </c>
    </row>
    <row r="434" spans="1:20" ht="14.25" customHeight="1">
      <c r="A434" s="23" t="s">
        <v>14</v>
      </c>
      <c r="B434" s="1" t="s">
        <v>33</v>
      </c>
      <c r="C434" s="1" t="s">
        <v>34</v>
      </c>
      <c r="D434" s="1" t="s">
        <v>35</v>
      </c>
      <c r="E434" s="2">
        <v>17</v>
      </c>
      <c r="F434" s="10" t="str">
        <f t="shared" si="109"/>
        <v>第５条の３（第３条第１項第３号）</v>
      </c>
      <c r="G434" s="11">
        <v>3</v>
      </c>
      <c r="H434" s="2">
        <v>17</v>
      </c>
      <c r="I434" s="10" t="str">
        <f t="shared" si="110"/>
        <v xml:space="preserve">(4) </v>
      </c>
      <c r="J434" s="11">
        <v>0</v>
      </c>
      <c r="K434" s="2">
        <v>0</v>
      </c>
      <c r="L434" s="11">
        <v>0</v>
      </c>
      <c r="M434" s="13">
        <v>44551</v>
      </c>
      <c r="N434" s="10">
        <f t="shared" si="111"/>
        <v>0</v>
      </c>
      <c r="O434" s="11">
        <v>1</v>
      </c>
      <c r="P434" s="1" t="s">
        <v>662</v>
      </c>
      <c r="Q434" s="2">
        <v>1</v>
      </c>
      <c r="R434" s="11">
        <v>0</v>
      </c>
      <c r="S434" s="11">
        <v>0</v>
      </c>
      <c r="T434" s="11">
        <v>0</v>
      </c>
    </row>
    <row r="435" spans="1:20" ht="14.25" customHeight="1">
      <c r="A435" s="23" t="s">
        <v>14</v>
      </c>
      <c r="B435" s="1" t="s">
        <v>33</v>
      </c>
      <c r="C435" s="1" t="s">
        <v>34</v>
      </c>
      <c r="D435" s="1" t="s">
        <v>35</v>
      </c>
      <c r="E435" s="2">
        <v>17</v>
      </c>
      <c r="F435" s="10" t="str">
        <f t="shared" si="109"/>
        <v>第５条の３（第３条第１項第３号）</v>
      </c>
      <c r="G435" s="11">
        <v>3</v>
      </c>
      <c r="H435" s="2">
        <v>39</v>
      </c>
      <c r="I435" s="10" t="str">
        <f t="shared" si="110"/>
        <v>(16)　イ</v>
      </c>
      <c r="J435" s="11">
        <v>0</v>
      </c>
      <c r="K435" s="2">
        <v>0</v>
      </c>
      <c r="L435" s="11">
        <v>0</v>
      </c>
      <c r="M435" s="13">
        <v>44552</v>
      </c>
      <c r="N435" s="10">
        <f t="shared" si="111"/>
        <v>0</v>
      </c>
      <c r="O435" s="11">
        <v>1</v>
      </c>
      <c r="P435" s="1" t="s">
        <v>662</v>
      </c>
      <c r="Q435" s="2">
        <v>1</v>
      </c>
      <c r="R435" s="11">
        <v>0</v>
      </c>
      <c r="S435" s="11">
        <v>0</v>
      </c>
      <c r="T435" s="11">
        <v>0</v>
      </c>
    </row>
    <row r="436" spans="1:20" ht="14.25" customHeight="1">
      <c r="A436" s="23" t="s">
        <v>14</v>
      </c>
      <c r="B436" s="1" t="s">
        <v>33</v>
      </c>
      <c r="C436" s="1" t="s">
        <v>34</v>
      </c>
      <c r="D436" s="1" t="s">
        <v>35</v>
      </c>
      <c r="E436" s="2">
        <v>17</v>
      </c>
      <c r="F436" s="10" t="str">
        <f t="shared" si="109"/>
        <v>第５条の３（第３条第１項第３号）</v>
      </c>
      <c r="G436" s="11">
        <v>3</v>
      </c>
      <c r="H436" s="2">
        <v>41</v>
      </c>
      <c r="I436" s="10" t="str">
        <f t="shared" si="110"/>
        <v>(16)　ロ</v>
      </c>
      <c r="J436" s="11">
        <v>0</v>
      </c>
      <c r="K436" s="2">
        <v>0</v>
      </c>
      <c r="L436" s="11">
        <v>0</v>
      </c>
      <c r="M436" s="13">
        <v>44552</v>
      </c>
      <c r="N436" s="10">
        <f t="shared" si="111"/>
        <v>0</v>
      </c>
      <c r="O436" s="11">
        <v>1</v>
      </c>
      <c r="P436" s="1" t="s">
        <v>746</v>
      </c>
      <c r="Q436" s="2">
        <v>1</v>
      </c>
      <c r="R436" s="11">
        <v>0</v>
      </c>
      <c r="S436" s="11">
        <v>0</v>
      </c>
      <c r="T436" s="11">
        <v>0</v>
      </c>
    </row>
    <row r="437" spans="1:20" ht="14.25" customHeight="1">
      <c r="A437" s="23" t="s">
        <v>14</v>
      </c>
      <c r="B437" s="1" t="s">
        <v>33</v>
      </c>
      <c r="C437" s="1" t="s">
        <v>34</v>
      </c>
      <c r="D437" s="1" t="s">
        <v>35</v>
      </c>
      <c r="E437" s="2">
        <v>17</v>
      </c>
      <c r="F437" s="10" t="str">
        <f t="shared" si="109"/>
        <v>第５条の３（第３条第１項第３号）</v>
      </c>
      <c r="G437" s="11">
        <v>3</v>
      </c>
      <c r="H437" s="2">
        <v>39</v>
      </c>
      <c r="I437" s="10" t="str">
        <f t="shared" si="110"/>
        <v>(16)　イ</v>
      </c>
      <c r="J437" s="11">
        <v>0</v>
      </c>
      <c r="K437" s="2">
        <v>0</v>
      </c>
      <c r="L437" s="11">
        <v>0</v>
      </c>
      <c r="M437" s="13">
        <v>44567</v>
      </c>
      <c r="N437" s="10">
        <f t="shared" si="111"/>
        <v>0</v>
      </c>
      <c r="O437" s="11">
        <v>1</v>
      </c>
      <c r="P437" s="1" t="s">
        <v>737</v>
      </c>
      <c r="Q437" s="2">
        <v>1</v>
      </c>
      <c r="R437" s="11">
        <v>0</v>
      </c>
      <c r="S437" s="11">
        <v>0</v>
      </c>
      <c r="T437" s="11">
        <v>0</v>
      </c>
    </row>
    <row r="438" spans="1:20" ht="14.25" customHeight="1">
      <c r="A438" s="23" t="s">
        <v>14</v>
      </c>
      <c r="B438" s="1" t="s">
        <v>33</v>
      </c>
      <c r="C438" s="1" t="s">
        <v>34</v>
      </c>
      <c r="D438" s="1" t="s">
        <v>35</v>
      </c>
      <c r="E438" s="2">
        <v>17</v>
      </c>
      <c r="F438" s="10" t="str">
        <f t="shared" si="109"/>
        <v>第５条の３（第３条第１項第３号）</v>
      </c>
      <c r="G438" s="11">
        <v>3</v>
      </c>
      <c r="H438" s="2">
        <v>39</v>
      </c>
      <c r="I438" s="10" t="str">
        <f t="shared" si="110"/>
        <v>(16)　イ</v>
      </c>
      <c r="J438" s="11">
        <v>0</v>
      </c>
      <c r="K438" s="2">
        <v>0</v>
      </c>
      <c r="L438" s="11">
        <v>0</v>
      </c>
      <c r="M438" s="13">
        <v>44592</v>
      </c>
      <c r="N438" s="10">
        <f t="shared" si="111"/>
        <v>0</v>
      </c>
      <c r="O438" s="11">
        <v>1</v>
      </c>
      <c r="P438" s="1" t="s">
        <v>747</v>
      </c>
      <c r="Q438" s="2">
        <v>1</v>
      </c>
      <c r="R438" s="11">
        <v>0</v>
      </c>
      <c r="S438" s="11">
        <v>0</v>
      </c>
      <c r="T438" s="11">
        <v>0</v>
      </c>
    </row>
    <row r="439" spans="1:20" ht="14.25" customHeight="1">
      <c r="A439" s="23" t="s">
        <v>14</v>
      </c>
      <c r="B439" s="1" t="s">
        <v>33</v>
      </c>
      <c r="C439" s="1" t="s">
        <v>34</v>
      </c>
      <c r="D439" s="1" t="s">
        <v>35</v>
      </c>
      <c r="E439" s="2">
        <v>17</v>
      </c>
      <c r="F439" s="10" t="str">
        <f t="shared" si="109"/>
        <v>第５条の３（第３条第１項第３号）</v>
      </c>
      <c r="G439" s="11">
        <v>3</v>
      </c>
      <c r="H439" s="2">
        <v>39</v>
      </c>
      <c r="I439" s="10" t="str">
        <f t="shared" si="110"/>
        <v>(16)　イ</v>
      </c>
      <c r="J439" s="11">
        <v>0</v>
      </c>
      <c r="K439" s="2">
        <v>0</v>
      </c>
      <c r="L439" s="11">
        <v>0</v>
      </c>
      <c r="M439" s="13">
        <v>44592</v>
      </c>
      <c r="N439" s="10">
        <f t="shared" si="111"/>
        <v>0</v>
      </c>
      <c r="O439" s="11">
        <v>1</v>
      </c>
      <c r="P439" s="1" t="s">
        <v>747</v>
      </c>
      <c r="Q439" s="2">
        <v>1</v>
      </c>
      <c r="R439" s="11">
        <v>0</v>
      </c>
      <c r="S439" s="11">
        <v>0</v>
      </c>
      <c r="T439" s="11">
        <v>0</v>
      </c>
    </row>
    <row r="440" spans="1:20" ht="14.25" customHeight="1">
      <c r="A440" s="23" t="s">
        <v>14</v>
      </c>
      <c r="B440" s="1" t="s">
        <v>33</v>
      </c>
      <c r="C440" s="1" t="s">
        <v>34</v>
      </c>
      <c r="D440" s="1" t="s">
        <v>35</v>
      </c>
      <c r="E440" s="2">
        <v>17</v>
      </c>
      <c r="F440" s="10" t="str">
        <f t="shared" si="109"/>
        <v>第５条の３（第３条第１項第３号）</v>
      </c>
      <c r="G440" s="11">
        <v>3</v>
      </c>
      <c r="H440" s="2">
        <v>39</v>
      </c>
      <c r="I440" s="10" t="str">
        <f t="shared" si="110"/>
        <v>(16)　イ</v>
      </c>
      <c r="J440" s="11">
        <v>0</v>
      </c>
      <c r="K440" s="2">
        <v>0</v>
      </c>
      <c r="L440" s="11">
        <v>0</v>
      </c>
      <c r="M440" s="13">
        <v>44648</v>
      </c>
      <c r="N440" s="10">
        <f t="shared" si="111"/>
        <v>0</v>
      </c>
      <c r="O440" s="11">
        <v>1</v>
      </c>
      <c r="P440" s="1" t="s">
        <v>687</v>
      </c>
      <c r="Q440" s="2">
        <v>1</v>
      </c>
      <c r="R440" s="11">
        <v>0</v>
      </c>
      <c r="S440" s="11">
        <v>0</v>
      </c>
      <c r="T440" s="11">
        <v>0</v>
      </c>
    </row>
    <row r="441" spans="1:20" ht="14.25" customHeight="1">
      <c r="A441" s="23" t="s">
        <v>14</v>
      </c>
      <c r="B441" s="1" t="s">
        <v>33</v>
      </c>
      <c r="C441" s="1" t="s">
        <v>36</v>
      </c>
      <c r="D441" s="1" t="s">
        <v>37</v>
      </c>
      <c r="E441" s="2">
        <v>18</v>
      </c>
      <c r="F441" s="10" t="str">
        <f t="shared" si="109"/>
        <v>第５条の３（第３条第１項第４号）</v>
      </c>
      <c r="G441" s="11">
        <v>3</v>
      </c>
      <c r="H441" s="2">
        <v>39</v>
      </c>
      <c r="I441" s="10" t="str">
        <f t="shared" si="110"/>
        <v>(16)　イ</v>
      </c>
      <c r="J441" s="11">
        <v>0</v>
      </c>
      <c r="K441" s="2">
        <v>0</v>
      </c>
      <c r="L441" s="11">
        <v>0</v>
      </c>
      <c r="M441" s="13">
        <v>44543</v>
      </c>
      <c r="N441" s="10">
        <f t="shared" si="111"/>
        <v>0</v>
      </c>
      <c r="O441" s="11">
        <v>1</v>
      </c>
      <c r="P441" s="1" t="s">
        <v>655</v>
      </c>
      <c r="Q441" s="2">
        <v>1</v>
      </c>
      <c r="R441" s="11">
        <v>0</v>
      </c>
      <c r="S441" s="11">
        <v>0</v>
      </c>
      <c r="T441" s="11">
        <v>0</v>
      </c>
    </row>
    <row r="442" spans="1:20" ht="14.25" customHeight="1">
      <c r="A442" s="23" t="s">
        <v>14</v>
      </c>
      <c r="B442" s="1" t="s">
        <v>33</v>
      </c>
      <c r="C442" s="1" t="s">
        <v>36</v>
      </c>
      <c r="D442" s="1" t="s">
        <v>37</v>
      </c>
      <c r="E442" s="2">
        <v>30</v>
      </c>
      <c r="F442" s="10" t="str">
        <f t="shared" si="109"/>
        <v>第17条の４第１項</v>
      </c>
      <c r="G442" s="11">
        <v>2</v>
      </c>
      <c r="H442" s="2">
        <v>19</v>
      </c>
      <c r="I442" s="10" t="str">
        <f t="shared" si="110"/>
        <v>(5)　ロ</v>
      </c>
      <c r="J442" s="11">
        <v>0</v>
      </c>
      <c r="K442" s="2">
        <v>22</v>
      </c>
      <c r="L442" s="11">
        <v>0</v>
      </c>
      <c r="M442" s="13">
        <v>44599</v>
      </c>
      <c r="N442" s="10">
        <f t="shared" si="111"/>
        <v>0</v>
      </c>
      <c r="O442" s="11">
        <v>1</v>
      </c>
      <c r="P442" s="1" t="s">
        <v>748</v>
      </c>
      <c r="Q442" s="2">
        <v>3</v>
      </c>
      <c r="R442" s="11">
        <v>0</v>
      </c>
      <c r="S442" s="11">
        <v>0</v>
      </c>
      <c r="T442" s="11">
        <v>0</v>
      </c>
    </row>
    <row r="443" spans="1:20" ht="14.25" customHeight="1">
      <c r="A443" s="23" t="s">
        <v>14</v>
      </c>
      <c r="B443" s="1" t="s">
        <v>33</v>
      </c>
      <c r="C443" s="1" t="s">
        <v>38</v>
      </c>
      <c r="D443" s="1" t="s">
        <v>39</v>
      </c>
      <c r="E443" s="2">
        <v>30</v>
      </c>
      <c r="F443" s="10" t="str">
        <f t="shared" si="109"/>
        <v>第17条の４第１項</v>
      </c>
      <c r="G443" s="11">
        <v>1</v>
      </c>
      <c r="H443" s="2">
        <v>39</v>
      </c>
      <c r="I443" s="10" t="str">
        <f t="shared" si="110"/>
        <v>(16)　イ</v>
      </c>
      <c r="J443" s="11">
        <v>0</v>
      </c>
      <c r="K443" s="2">
        <v>22</v>
      </c>
      <c r="L443" s="11">
        <v>0</v>
      </c>
      <c r="M443" s="13">
        <v>44154</v>
      </c>
      <c r="N443" s="10">
        <f t="shared" si="111"/>
        <v>1</v>
      </c>
      <c r="O443" s="11">
        <v>1</v>
      </c>
      <c r="P443" s="1" t="s">
        <v>549</v>
      </c>
      <c r="Q443" s="2">
        <v>4</v>
      </c>
      <c r="R443" s="11">
        <v>0</v>
      </c>
      <c r="S443" s="11">
        <v>0</v>
      </c>
      <c r="T443" s="11">
        <v>0</v>
      </c>
    </row>
    <row r="444" spans="1:20" ht="14.25" customHeight="1">
      <c r="A444" s="23" t="s">
        <v>14</v>
      </c>
      <c r="B444" s="1" t="s">
        <v>33</v>
      </c>
      <c r="C444" s="1" t="s">
        <v>38</v>
      </c>
      <c r="D444" s="1" t="s">
        <v>39</v>
      </c>
      <c r="E444" s="2">
        <v>30</v>
      </c>
      <c r="F444" s="10" t="str">
        <f t="shared" si="109"/>
        <v>第17条の４第１項</v>
      </c>
      <c r="G444" s="11">
        <v>1</v>
      </c>
      <c r="H444" s="2">
        <v>39</v>
      </c>
      <c r="I444" s="10" t="str">
        <f t="shared" si="110"/>
        <v>(16)　イ</v>
      </c>
      <c r="J444" s="11">
        <v>0</v>
      </c>
      <c r="K444" s="2">
        <v>22</v>
      </c>
      <c r="L444" s="11">
        <v>0</v>
      </c>
      <c r="M444" s="13">
        <v>44294</v>
      </c>
      <c r="N444" s="10">
        <f t="shared" si="111"/>
        <v>0</v>
      </c>
      <c r="O444" s="11">
        <v>1</v>
      </c>
      <c r="P444" s="1" t="s">
        <v>749</v>
      </c>
      <c r="Q444" s="2">
        <v>4</v>
      </c>
      <c r="R444" s="11">
        <v>0</v>
      </c>
      <c r="S444" s="11">
        <v>0</v>
      </c>
      <c r="T444" s="11">
        <v>0</v>
      </c>
    </row>
    <row r="445" spans="1:20" ht="14.25" customHeight="1">
      <c r="A445" s="23" t="s">
        <v>14</v>
      </c>
      <c r="B445" s="1" t="s">
        <v>33</v>
      </c>
      <c r="C445" s="1" t="s">
        <v>136</v>
      </c>
      <c r="D445" s="1" t="s">
        <v>137</v>
      </c>
      <c r="E445" s="2">
        <v>18</v>
      </c>
      <c r="F445" s="10" t="str">
        <f t="shared" si="109"/>
        <v>第５条の３（第３条第１項第４号）</v>
      </c>
      <c r="G445" s="11">
        <v>3</v>
      </c>
      <c r="H445" s="2">
        <v>39</v>
      </c>
      <c r="I445" s="10" t="str">
        <f t="shared" si="110"/>
        <v>(16)　イ</v>
      </c>
      <c r="J445" s="11">
        <v>2</v>
      </c>
      <c r="K445" s="2">
        <v>0</v>
      </c>
      <c r="L445" s="11">
        <v>0</v>
      </c>
      <c r="M445" s="13">
        <v>44526</v>
      </c>
      <c r="N445" s="10">
        <f t="shared" si="111"/>
        <v>0</v>
      </c>
      <c r="O445" s="11">
        <v>1</v>
      </c>
      <c r="P445" s="1" t="s">
        <v>750</v>
      </c>
      <c r="Q445" s="2">
        <v>1</v>
      </c>
      <c r="R445" s="11">
        <v>0</v>
      </c>
      <c r="S445" s="11">
        <v>0</v>
      </c>
      <c r="T445" s="11">
        <v>0</v>
      </c>
    </row>
    <row r="446" spans="1:20" ht="14.25" customHeight="1">
      <c r="A446" s="23" t="s">
        <v>14</v>
      </c>
      <c r="B446" s="1" t="s">
        <v>751</v>
      </c>
      <c r="C446" s="1" t="s">
        <v>752</v>
      </c>
      <c r="D446" s="1" t="s">
        <v>753</v>
      </c>
      <c r="E446" s="2">
        <v>30</v>
      </c>
      <c r="F446" s="10" t="str">
        <f t="shared" si="109"/>
        <v>第17条の４第１項</v>
      </c>
      <c r="G446" s="11">
        <v>2</v>
      </c>
      <c r="H446" s="2">
        <v>39</v>
      </c>
      <c r="I446" s="10" t="str">
        <f t="shared" si="110"/>
        <v>(16)　イ</v>
      </c>
      <c r="J446" s="11">
        <v>0</v>
      </c>
      <c r="K446" s="2">
        <v>22</v>
      </c>
      <c r="L446" s="11">
        <v>0</v>
      </c>
      <c r="M446" s="13">
        <v>44382</v>
      </c>
      <c r="N446" s="10">
        <f t="shared" si="111"/>
        <v>0</v>
      </c>
      <c r="O446" s="11">
        <v>0</v>
      </c>
      <c r="P446" s="1" t="s">
        <v>624</v>
      </c>
      <c r="Q446" s="2">
        <v>4</v>
      </c>
      <c r="R446" s="11">
        <v>0</v>
      </c>
      <c r="S446" s="11">
        <v>0</v>
      </c>
      <c r="T446" s="11">
        <v>0</v>
      </c>
    </row>
    <row r="447" spans="1:20" ht="14.25" customHeight="1">
      <c r="A447" s="23" t="s">
        <v>14</v>
      </c>
      <c r="B447" s="1" t="s">
        <v>149</v>
      </c>
      <c r="C447" s="1" t="s">
        <v>551</v>
      </c>
      <c r="D447" s="1" t="s">
        <v>552</v>
      </c>
      <c r="E447" s="2">
        <v>30</v>
      </c>
      <c r="F447" s="10" t="str">
        <f t="shared" si="109"/>
        <v>第17条の４第１項</v>
      </c>
      <c r="G447" s="11">
        <v>1</v>
      </c>
      <c r="H447" s="2">
        <v>16</v>
      </c>
      <c r="I447" s="10" t="str">
        <f t="shared" si="110"/>
        <v>(3)　ロ</v>
      </c>
      <c r="J447" s="11">
        <v>0</v>
      </c>
      <c r="K447" s="2">
        <v>22</v>
      </c>
      <c r="L447" s="11">
        <v>0</v>
      </c>
      <c r="M447" s="13">
        <v>44060</v>
      </c>
      <c r="N447" s="10">
        <f t="shared" si="111"/>
        <v>1</v>
      </c>
      <c r="O447" s="11">
        <v>1</v>
      </c>
      <c r="P447" s="1" t="s">
        <v>520</v>
      </c>
      <c r="Q447" s="2">
        <v>4</v>
      </c>
      <c r="R447" s="11">
        <v>0</v>
      </c>
      <c r="S447" s="11">
        <v>0</v>
      </c>
      <c r="T447" s="11">
        <v>0</v>
      </c>
    </row>
    <row r="448" spans="1:20" ht="14.25" customHeight="1">
      <c r="A448" s="23" t="s">
        <v>14</v>
      </c>
      <c r="B448" s="1" t="s">
        <v>149</v>
      </c>
      <c r="C448" s="1" t="s">
        <v>755</v>
      </c>
      <c r="D448" s="1" t="s">
        <v>756</v>
      </c>
      <c r="E448" s="2">
        <v>30</v>
      </c>
      <c r="F448" s="10" t="str">
        <f t="shared" si="109"/>
        <v>第17条の４第１項</v>
      </c>
      <c r="G448" s="11">
        <v>2</v>
      </c>
      <c r="H448" s="2">
        <v>39</v>
      </c>
      <c r="I448" s="10" t="str">
        <f t="shared" si="110"/>
        <v>(16)　イ</v>
      </c>
      <c r="J448" s="11">
        <v>0</v>
      </c>
      <c r="K448" s="2">
        <v>22</v>
      </c>
      <c r="L448" s="11">
        <v>0</v>
      </c>
      <c r="M448" s="13">
        <v>44413</v>
      </c>
      <c r="N448" s="10">
        <f t="shared" si="111"/>
        <v>0</v>
      </c>
      <c r="O448" s="11">
        <v>1</v>
      </c>
      <c r="P448" s="1" t="s">
        <v>757</v>
      </c>
      <c r="Q448" s="2">
        <v>4</v>
      </c>
      <c r="R448" s="11">
        <v>0</v>
      </c>
      <c r="S448" s="11">
        <v>0</v>
      </c>
      <c r="T448" s="11">
        <v>0</v>
      </c>
    </row>
    <row r="449" spans="1:20" ht="14.25" customHeight="1">
      <c r="A449" s="23" t="s">
        <v>14</v>
      </c>
      <c r="B449" s="1" t="s">
        <v>150</v>
      </c>
      <c r="C449" s="1" t="s">
        <v>758</v>
      </c>
      <c r="D449" s="1" t="s">
        <v>759</v>
      </c>
      <c r="E449" s="2">
        <v>30</v>
      </c>
      <c r="F449" s="10" t="str">
        <f t="shared" si="109"/>
        <v>第17条の４第１項</v>
      </c>
      <c r="G449" s="11">
        <v>1</v>
      </c>
      <c r="H449" s="2">
        <v>31</v>
      </c>
      <c r="I449" s="10" t="str">
        <f t="shared" si="110"/>
        <v>(12)　イ</v>
      </c>
      <c r="J449" s="11">
        <v>0</v>
      </c>
      <c r="K449" s="2">
        <v>12</v>
      </c>
      <c r="L449" s="11">
        <v>0</v>
      </c>
      <c r="M449" s="13">
        <v>44351</v>
      </c>
      <c r="N449" s="10">
        <f t="shared" si="111"/>
        <v>0</v>
      </c>
      <c r="O449" s="11">
        <v>1</v>
      </c>
      <c r="P449" s="1" t="s">
        <v>626</v>
      </c>
      <c r="Q449" s="2">
        <v>1</v>
      </c>
      <c r="R449" s="11">
        <v>0</v>
      </c>
      <c r="S449" s="11">
        <v>0</v>
      </c>
      <c r="T449" s="11">
        <v>0</v>
      </c>
    </row>
    <row r="450" spans="1:20" ht="14.25" customHeight="1">
      <c r="A450" s="23" t="s">
        <v>14</v>
      </c>
      <c r="B450" s="1" t="s">
        <v>150</v>
      </c>
      <c r="C450" s="1" t="s">
        <v>758</v>
      </c>
      <c r="D450" s="1" t="s">
        <v>759</v>
      </c>
      <c r="E450" s="2">
        <v>30</v>
      </c>
      <c r="F450" s="10" t="str">
        <f t="shared" si="109"/>
        <v>第17条の４第１項</v>
      </c>
      <c r="G450" s="11">
        <v>1</v>
      </c>
      <c r="H450" s="2">
        <v>31</v>
      </c>
      <c r="I450" s="10" t="str">
        <f t="shared" si="110"/>
        <v>(12)　イ</v>
      </c>
      <c r="J450" s="11">
        <v>0</v>
      </c>
      <c r="K450" s="2">
        <v>22</v>
      </c>
      <c r="L450" s="11">
        <v>0</v>
      </c>
      <c r="M450" s="13">
        <v>44351</v>
      </c>
      <c r="N450" s="10">
        <f t="shared" si="111"/>
        <v>0</v>
      </c>
      <c r="O450" s="11">
        <v>1</v>
      </c>
      <c r="P450" s="1" t="s">
        <v>626</v>
      </c>
      <c r="Q450" s="2">
        <v>1</v>
      </c>
      <c r="R450" s="11">
        <v>0</v>
      </c>
      <c r="S450" s="11">
        <v>0</v>
      </c>
      <c r="T450" s="11">
        <v>0</v>
      </c>
    </row>
    <row r="451" spans="1:20" ht="14.25" customHeight="1">
      <c r="A451" s="23" t="s">
        <v>14</v>
      </c>
      <c r="B451" s="1" t="s">
        <v>150</v>
      </c>
      <c r="C451" s="1" t="s">
        <v>760</v>
      </c>
      <c r="D451" s="1" t="s">
        <v>761</v>
      </c>
      <c r="E451" s="2">
        <v>30</v>
      </c>
      <c r="F451" s="10" t="str">
        <f t="shared" si="109"/>
        <v>第17条の４第１項</v>
      </c>
      <c r="G451" s="11">
        <v>2</v>
      </c>
      <c r="H451" s="2">
        <v>39</v>
      </c>
      <c r="I451" s="10" t="str">
        <f t="shared" si="110"/>
        <v>(16)　イ</v>
      </c>
      <c r="J451" s="11">
        <v>0</v>
      </c>
      <c r="K451" s="2">
        <v>22</v>
      </c>
      <c r="L451" s="11">
        <v>0</v>
      </c>
      <c r="M451" s="13">
        <v>44645</v>
      </c>
      <c r="N451" s="10">
        <f t="shared" si="111"/>
        <v>0</v>
      </c>
      <c r="O451" s="11">
        <v>1</v>
      </c>
      <c r="P451" s="1" t="s">
        <v>763</v>
      </c>
      <c r="Q451" s="2">
        <v>4</v>
      </c>
      <c r="R451" s="11">
        <v>0</v>
      </c>
      <c r="S451" s="11">
        <v>0</v>
      </c>
      <c r="T451" s="11">
        <v>0</v>
      </c>
    </row>
    <row r="452" spans="1:20" ht="14.25" customHeight="1">
      <c r="A452" s="23" t="s">
        <v>14</v>
      </c>
      <c r="B452" s="1" t="s">
        <v>150</v>
      </c>
      <c r="C452" s="1" t="s">
        <v>151</v>
      </c>
      <c r="D452" s="1" t="s">
        <v>764</v>
      </c>
      <c r="E452" s="2">
        <v>18</v>
      </c>
      <c r="F452" s="10" t="str">
        <f t="shared" ref="F452:F515" si="112">VLOOKUP(E452,$BS$4:$BT$39,2,FALSE)</f>
        <v>第５条の３（第３条第１項第４号）</v>
      </c>
      <c r="G452" s="11">
        <v>3</v>
      </c>
      <c r="H452" s="2">
        <v>17</v>
      </c>
      <c r="I452" s="10" t="str">
        <f t="shared" ref="I452:I515" si="113">VLOOKUP(H452,$BV$4:$BX$53,2,FALSE)</f>
        <v xml:space="preserve">(4) </v>
      </c>
      <c r="J452" s="11">
        <v>0</v>
      </c>
      <c r="K452" s="2">
        <v>0</v>
      </c>
      <c r="L452" s="11">
        <v>0</v>
      </c>
      <c r="M452" s="13">
        <v>44384</v>
      </c>
      <c r="N452" s="10">
        <f t="shared" ref="N452:N515" si="114">DATEDIF(M452,"2022/3/31","Y")</f>
        <v>0</v>
      </c>
      <c r="O452" s="11">
        <v>1</v>
      </c>
      <c r="P452" s="1" t="s">
        <v>676</v>
      </c>
      <c r="Q452" s="2">
        <v>1</v>
      </c>
      <c r="R452" s="11">
        <v>0</v>
      </c>
      <c r="S452" s="11">
        <v>0</v>
      </c>
      <c r="T452" s="11">
        <v>0</v>
      </c>
    </row>
    <row r="453" spans="1:20" ht="14.25" customHeight="1">
      <c r="A453" s="23" t="s">
        <v>14</v>
      </c>
      <c r="B453" s="1" t="s">
        <v>150</v>
      </c>
      <c r="C453" s="1" t="s">
        <v>259</v>
      </c>
      <c r="D453" s="1" t="s">
        <v>260</v>
      </c>
      <c r="E453" s="2">
        <v>30</v>
      </c>
      <c r="F453" s="10" t="str">
        <f t="shared" si="112"/>
        <v>第17条の４第１項</v>
      </c>
      <c r="G453" s="11">
        <v>1</v>
      </c>
      <c r="H453" s="2">
        <v>41</v>
      </c>
      <c r="I453" s="10" t="str">
        <f t="shared" si="113"/>
        <v>(16)　ロ</v>
      </c>
      <c r="J453" s="11">
        <v>0</v>
      </c>
      <c r="K453" s="2">
        <v>12</v>
      </c>
      <c r="L453" s="11">
        <v>0</v>
      </c>
      <c r="M453" s="13">
        <v>44382</v>
      </c>
      <c r="N453" s="10">
        <f t="shared" si="114"/>
        <v>0</v>
      </c>
      <c r="O453" s="11">
        <v>1</v>
      </c>
      <c r="P453" s="1" t="s">
        <v>736</v>
      </c>
      <c r="Q453" s="2">
        <v>3</v>
      </c>
      <c r="R453" s="11">
        <v>0</v>
      </c>
      <c r="S453" s="11">
        <v>0</v>
      </c>
      <c r="T453" s="11">
        <v>0</v>
      </c>
    </row>
    <row r="454" spans="1:20" ht="14.25" customHeight="1">
      <c r="A454" s="23" t="s">
        <v>14</v>
      </c>
      <c r="B454" s="1" t="s">
        <v>150</v>
      </c>
      <c r="C454" s="1" t="s">
        <v>259</v>
      </c>
      <c r="D454" s="1" t="s">
        <v>260</v>
      </c>
      <c r="E454" s="2">
        <v>30</v>
      </c>
      <c r="F454" s="10" t="str">
        <f t="shared" si="112"/>
        <v>第17条の４第１項</v>
      </c>
      <c r="G454" s="11">
        <v>1</v>
      </c>
      <c r="H454" s="2">
        <v>41</v>
      </c>
      <c r="I454" s="10" t="str">
        <f t="shared" si="113"/>
        <v>(16)　ロ</v>
      </c>
      <c r="J454" s="11">
        <v>0</v>
      </c>
      <c r="K454" s="2">
        <v>22</v>
      </c>
      <c r="L454" s="11">
        <v>0</v>
      </c>
      <c r="M454" s="13">
        <v>44382</v>
      </c>
      <c r="N454" s="10">
        <f t="shared" si="114"/>
        <v>0</v>
      </c>
      <c r="O454" s="11">
        <v>1</v>
      </c>
      <c r="P454" s="1" t="s">
        <v>736</v>
      </c>
      <c r="Q454" s="2">
        <v>3</v>
      </c>
      <c r="R454" s="11">
        <v>0</v>
      </c>
      <c r="S454" s="11">
        <v>0</v>
      </c>
      <c r="T454" s="11">
        <v>0</v>
      </c>
    </row>
    <row r="455" spans="1:20" ht="14.25" customHeight="1">
      <c r="A455" s="23" t="s">
        <v>14</v>
      </c>
      <c r="B455" s="1" t="s">
        <v>150</v>
      </c>
      <c r="C455" s="1" t="s">
        <v>259</v>
      </c>
      <c r="D455" s="1" t="s">
        <v>260</v>
      </c>
      <c r="E455" s="2">
        <v>30</v>
      </c>
      <c r="F455" s="10" t="str">
        <f t="shared" si="112"/>
        <v>第17条の４第１項</v>
      </c>
      <c r="G455" s="11">
        <v>1</v>
      </c>
      <c r="H455" s="2">
        <v>41</v>
      </c>
      <c r="I455" s="10" t="str">
        <f t="shared" si="113"/>
        <v>(16)　ロ</v>
      </c>
      <c r="J455" s="11">
        <v>0</v>
      </c>
      <c r="K455" s="2">
        <v>27</v>
      </c>
      <c r="L455" s="11">
        <v>0</v>
      </c>
      <c r="M455" s="13">
        <v>44382</v>
      </c>
      <c r="N455" s="10">
        <f t="shared" si="114"/>
        <v>0</v>
      </c>
      <c r="O455" s="11">
        <v>1</v>
      </c>
      <c r="P455" s="1" t="s">
        <v>736</v>
      </c>
      <c r="Q455" s="2">
        <v>3</v>
      </c>
      <c r="R455" s="11">
        <v>0</v>
      </c>
      <c r="S455" s="11">
        <v>0</v>
      </c>
      <c r="T455" s="11">
        <v>0</v>
      </c>
    </row>
    <row r="456" spans="1:20" ht="14.25" customHeight="1">
      <c r="A456" s="23" t="s">
        <v>14</v>
      </c>
      <c r="B456" s="1" t="s">
        <v>150</v>
      </c>
      <c r="C456" s="1" t="s">
        <v>259</v>
      </c>
      <c r="D456" s="1" t="s">
        <v>260</v>
      </c>
      <c r="E456" s="2">
        <v>30</v>
      </c>
      <c r="F456" s="10" t="str">
        <f t="shared" si="112"/>
        <v>第17条の４第１項</v>
      </c>
      <c r="G456" s="11">
        <v>1</v>
      </c>
      <c r="H456" s="2">
        <v>17</v>
      </c>
      <c r="I456" s="10" t="str">
        <f t="shared" si="113"/>
        <v xml:space="preserve">(4) </v>
      </c>
      <c r="J456" s="11">
        <v>0</v>
      </c>
      <c r="K456" s="2">
        <v>12</v>
      </c>
      <c r="L456" s="11">
        <v>0</v>
      </c>
      <c r="M456" s="13">
        <v>44420</v>
      </c>
      <c r="N456" s="10">
        <f t="shared" si="114"/>
        <v>0</v>
      </c>
      <c r="O456" s="11">
        <v>1</v>
      </c>
      <c r="P456" s="1" t="s">
        <v>765</v>
      </c>
      <c r="Q456" s="2">
        <v>1</v>
      </c>
      <c r="R456" s="11">
        <v>0</v>
      </c>
      <c r="S456" s="11">
        <v>0</v>
      </c>
      <c r="T456" s="11">
        <v>0</v>
      </c>
    </row>
    <row r="457" spans="1:20" ht="14.25" customHeight="1">
      <c r="A457" s="23" t="s">
        <v>14</v>
      </c>
      <c r="B457" s="1" t="s">
        <v>150</v>
      </c>
      <c r="C457" s="1" t="s">
        <v>259</v>
      </c>
      <c r="D457" s="1" t="s">
        <v>260</v>
      </c>
      <c r="E457" s="2">
        <v>18</v>
      </c>
      <c r="F457" s="10" t="str">
        <f t="shared" si="112"/>
        <v>第５条の３（第３条第１項第４号）</v>
      </c>
      <c r="G457" s="11">
        <v>3</v>
      </c>
      <c r="H457" s="2">
        <v>17</v>
      </c>
      <c r="I457" s="10" t="str">
        <f t="shared" si="113"/>
        <v xml:space="preserve">(4) </v>
      </c>
      <c r="J457" s="11">
        <v>0</v>
      </c>
      <c r="K457" s="2">
        <v>0</v>
      </c>
      <c r="L457" s="11">
        <v>0</v>
      </c>
      <c r="M457" s="13">
        <v>44382</v>
      </c>
      <c r="N457" s="10">
        <f t="shared" si="114"/>
        <v>0</v>
      </c>
      <c r="O457" s="11">
        <v>1</v>
      </c>
      <c r="P457" s="1" t="s">
        <v>754</v>
      </c>
      <c r="Q457" s="2">
        <v>1</v>
      </c>
      <c r="R457" s="11">
        <v>0</v>
      </c>
      <c r="S457" s="11">
        <v>0</v>
      </c>
      <c r="T457" s="11">
        <v>0</v>
      </c>
    </row>
    <row r="458" spans="1:20" ht="14.25" customHeight="1">
      <c r="A458" s="23" t="s">
        <v>14</v>
      </c>
      <c r="B458" s="1" t="s">
        <v>150</v>
      </c>
      <c r="C458" s="1" t="s">
        <v>259</v>
      </c>
      <c r="D458" s="1" t="s">
        <v>260</v>
      </c>
      <c r="E458" s="2">
        <v>17</v>
      </c>
      <c r="F458" s="10" t="str">
        <f t="shared" si="112"/>
        <v>第５条の３（第３条第１項第３号）</v>
      </c>
      <c r="G458" s="11">
        <v>3</v>
      </c>
      <c r="H458" s="2">
        <v>18</v>
      </c>
      <c r="I458" s="10" t="str">
        <f t="shared" si="113"/>
        <v>(5)　イ</v>
      </c>
      <c r="J458" s="11">
        <v>0</v>
      </c>
      <c r="K458" s="2">
        <v>0</v>
      </c>
      <c r="L458" s="11">
        <v>0</v>
      </c>
      <c r="M458" s="13">
        <v>44532</v>
      </c>
      <c r="N458" s="10">
        <f t="shared" si="114"/>
        <v>0</v>
      </c>
      <c r="O458" s="11">
        <v>1</v>
      </c>
      <c r="P458" s="1" t="s">
        <v>733</v>
      </c>
      <c r="Q458" s="2">
        <v>1</v>
      </c>
      <c r="R458" s="11">
        <v>0</v>
      </c>
      <c r="S458" s="11">
        <v>0</v>
      </c>
      <c r="T458" s="11">
        <v>0</v>
      </c>
    </row>
    <row r="459" spans="1:20" ht="14.25" customHeight="1">
      <c r="A459" s="23" t="s">
        <v>14</v>
      </c>
      <c r="B459" s="1" t="s">
        <v>150</v>
      </c>
      <c r="C459" s="1" t="s">
        <v>259</v>
      </c>
      <c r="D459" s="1" t="s">
        <v>276</v>
      </c>
      <c r="E459" s="2">
        <v>30</v>
      </c>
      <c r="F459" s="10" t="str">
        <f t="shared" si="112"/>
        <v>第17条の４第１項</v>
      </c>
      <c r="G459" s="11">
        <v>1</v>
      </c>
      <c r="H459" s="2">
        <v>18</v>
      </c>
      <c r="I459" s="10" t="str">
        <f t="shared" si="113"/>
        <v>(5)　イ</v>
      </c>
      <c r="J459" s="11">
        <v>0</v>
      </c>
      <c r="K459" s="2">
        <v>12</v>
      </c>
      <c r="L459" s="11">
        <v>0</v>
      </c>
      <c r="M459" s="13">
        <v>44651</v>
      </c>
      <c r="N459" s="10">
        <f t="shared" si="114"/>
        <v>0</v>
      </c>
      <c r="O459" s="11">
        <v>1</v>
      </c>
      <c r="P459" s="1" t="s">
        <v>766</v>
      </c>
      <c r="Q459" s="2">
        <v>3</v>
      </c>
      <c r="R459" s="11">
        <v>0</v>
      </c>
      <c r="S459" s="11">
        <v>0</v>
      </c>
      <c r="T459" s="11">
        <v>0</v>
      </c>
    </row>
    <row r="460" spans="1:20" ht="14.25" customHeight="1">
      <c r="A460" s="23" t="s">
        <v>14</v>
      </c>
      <c r="B460" s="1" t="s">
        <v>150</v>
      </c>
      <c r="C460" s="1" t="s">
        <v>259</v>
      </c>
      <c r="D460" s="1" t="s">
        <v>276</v>
      </c>
      <c r="E460" s="2">
        <v>17</v>
      </c>
      <c r="F460" s="10" t="str">
        <f t="shared" si="112"/>
        <v>第５条の３（第３条第１項第３号）</v>
      </c>
      <c r="G460" s="11">
        <v>3</v>
      </c>
      <c r="H460" s="2">
        <v>31</v>
      </c>
      <c r="I460" s="10" t="str">
        <f t="shared" si="113"/>
        <v>(12)　イ</v>
      </c>
      <c r="J460" s="11">
        <v>0</v>
      </c>
      <c r="K460" s="2">
        <v>0</v>
      </c>
      <c r="L460" s="11">
        <v>0</v>
      </c>
      <c r="M460" s="13">
        <v>44461</v>
      </c>
      <c r="N460" s="10">
        <f t="shared" si="114"/>
        <v>0</v>
      </c>
      <c r="O460" s="11">
        <v>1</v>
      </c>
      <c r="P460" s="1" t="s">
        <v>767</v>
      </c>
      <c r="Q460" s="2">
        <v>1</v>
      </c>
      <c r="R460" s="11">
        <v>0</v>
      </c>
      <c r="S460" s="11">
        <v>0</v>
      </c>
      <c r="T460" s="11">
        <v>0</v>
      </c>
    </row>
    <row r="461" spans="1:20" ht="14.25" customHeight="1">
      <c r="A461" s="23" t="s">
        <v>14</v>
      </c>
      <c r="B461" s="1" t="s">
        <v>150</v>
      </c>
      <c r="C461" s="1" t="s">
        <v>259</v>
      </c>
      <c r="D461" s="1" t="s">
        <v>276</v>
      </c>
      <c r="E461" s="2">
        <v>17</v>
      </c>
      <c r="F461" s="10" t="str">
        <f t="shared" si="112"/>
        <v>第５条の３（第３条第１項第３号）</v>
      </c>
      <c r="G461" s="11">
        <v>3</v>
      </c>
      <c r="H461" s="2">
        <v>18</v>
      </c>
      <c r="I461" s="10" t="str">
        <f t="shared" si="113"/>
        <v>(5)　イ</v>
      </c>
      <c r="J461" s="11">
        <v>0</v>
      </c>
      <c r="K461" s="2">
        <v>0</v>
      </c>
      <c r="L461" s="11">
        <v>0</v>
      </c>
      <c r="M461" s="13">
        <v>44516</v>
      </c>
      <c r="N461" s="10">
        <f t="shared" si="114"/>
        <v>0</v>
      </c>
      <c r="O461" s="11">
        <v>1</v>
      </c>
      <c r="P461" s="1" t="s">
        <v>768</v>
      </c>
      <c r="Q461" s="2">
        <v>1</v>
      </c>
      <c r="R461" s="11">
        <v>0</v>
      </c>
      <c r="S461" s="11">
        <v>0</v>
      </c>
      <c r="T461" s="11">
        <v>0</v>
      </c>
    </row>
    <row r="462" spans="1:20" ht="14.25" customHeight="1">
      <c r="A462" s="23" t="s">
        <v>14</v>
      </c>
      <c r="B462" s="1" t="s">
        <v>152</v>
      </c>
      <c r="C462" s="1" t="s">
        <v>153</v>
      </c>
      <c r="D462" s="1" t="s">
        <v>154</v>
      </c>
      <c r="E462" s="2">
        <v>30</v>
      </c>
      <c r="F462" s="10" t="str">
        <f t="shared" si="112"/>
        <v>第17条の４第１項</v>
      </c>
      <c r="G462" s="11">
        <v>2</v>
      </c>
      <c r="H462" s="2">
        <v>39</v>
      </c>
      <c r="I462" s="10" t="str">
        <f t="shared" si="113"/>
        <v>(16)　イ</v>
      </c>
      <c r="J462" s="11">
        <v>0</v>
      </c>
      <c r="K462" s="2">
        <v>22</v>
      </c>
      <c r="L462" s="11">
        <v>0</v>
      </c>
      <c r="M462" s="13">
        <v>42753</v>
      </c>
      <c r="N462" s="10">
        <f t="shared" si="114"/>
        <v>5</v>
      </c>
      <c r="O462" s="11">
        <v>1</v>
      </c>
      <c r="P462" s="1" t="s">
        <v>769</v>
      </c>
      <c r="Q462" s="2">
        <v>4</v>
      </c>
      <c r="R462" s="11">
        <v>0</v>
      </c>
      <c r="S462" s="11">
        <v>0</v>
      </c>
      <c r="T462" s="11">
        <v>0</v>
      </c>
    </row>
    <row r="463" spans="1:20" ht="14.25" customHeight="1">
      <c r="A463" s="23" t="s">
        <v>14</v>
      </c>
      <c r="B463" s="1" t="s">
        <v>152</v>
      </c>
      <c r="C463" s="1" t="s">
        <v>153</v>
      </c>
      <c r="D463" s="1" t="s">
        <v>154</v>
      </c>
      <c r="E463" s="2">
        <v>30</v>
      </c>
      <c r="F463" s="10" t="str">
        <f t="shared" si="112"/>
        <v>第17条の４第１項</v>
      </c>
      <c r="G463" s="11">
        <v>2</v>
      </c>
      <c r="H463" s="2">
        <v>39</v>
      </c>
      <c r="I463" s="10" t="str">
        <f t="shared" si="113"/>
        <v>(16)　イ</v>
      </c>
      <c r="J463" s="11">
        <v>0</v>
      </c>
      <c r="K463" s="2">
        <v>22</v>
      </c>
      <c r="L463" s="11">
        <v>0</v>
      </c>
      <c r="M463" s="13">
        <v>42759</v>
      </c>
      <c r="N463" s="10">
        <f t="shared" si="114"/>
        <v>5</v>
      </c>
      <c r="O463" s="11">
        <v>1</v>
      </c>
      <c r="P463" s="1" t="s">
        <v>770</v>
      </c>
      <c r="Q463" s="2">
        <v>2</v>
      </c>
      <c r="R463" s="11">
        <v>0</v>
      </c>
      <c r="S463" s="11">
        <v>0</v>
      </c>
      <c r="T463" s="11">
        <v>0</v>
      </c>
    </row>
    <row r="464" spans="1:20" ht="14.25" customHeight="1">
      <c r="A464" s="23" t="s">
        <v>14</v>
      </c>
      <c r="B464" s="1" t="s">
        <v>152</v>
      </c>
      <c r="C464" s="1" t="s">
        <v>153</v>
      </c>
      <c r="D464" s="1" t="s">
        <v>154</v>
      </c>
      <c r="E464" s="2">
        <v>30</v>
      </c>
      <c r="F464" s="10" t="str">
        <f t="shared" si="112"/>
        <v>第17条の４第１項</v>
      </c>
      <c r="G464" s="11">
        <v>2</v>
      </c>
      <c r="H464" s="2">
        <v>31</v>
      </c>
      <c r="I464" s="10" t="str">
        <f t="shared" si="113"/>
        <v>(12)　イ</v>
      </c>
      <c r="J464" s="11">
        <v>0</v>
      </c>
      <c r="K464" s="2">
        <v>12</v>
      </c>
      <c r="L464" s="11">
        <v>0</v>
      </c>
      <c r="M464" s="13">
        <v>43026</v>
      </c>
      <c r="N464" s="10">
        <f t="shared" si="114"/>
        <v>4</v>
      </c>
      <c r="O464" s="11">
        <v>1</v>
      </c>
      <c r="P464" s="1" t="s">
        <v>480</v>
      </c>
      <c r="Q464" s="2">
        <v>4</v>
      </c>
      <c r="R464" s="11">
        <v>0</v>
      </c>
      <c r="S464" s="11">
        <v>0</v>
      </c>
      <c r="T464" s="11">
        <v>0</v>
      </c>
    </row>
    <row r="465" spans="1:20" ht="14.25" customHeight="1">
      <c r="A465" s="23" t="s">
        <v>14</v>
      </c>
      <c r="B465" s="1" t="s">
        <v>152</v>
      </c>
      <c r="C465" s="1" t="s">
        <v>153</v>
      </c>
      <c r="D465" s="1" t="s">
        <v>154</v>
      </c>
      <c r="E465" s="2">
        <v>30</v>
      </c>
      <c r="F465" s="10" t="str">
        <f t="shared" si="112"/>
        <v>第17条の４第１項</v>
      </c>
      <c r="G465" s="11">
        <v>2</v>
      </c>
      <c r="H465" s="2">
        <v>39</v>
      </c>
      <c r="I465" s="10" t="str">
        <f t="shared" si="113"/>
        <v>(16)　イ</v>
      </c>
      <c r="J465" s="11">
        <v>0</v>
      </c>
      <c r="K465" s="2">
        <v>22</v>
      </c>
      <c r="L465" s="11">
        <v>0</v>
      </c>
      <c r="M465" s="13">
        <v>43157</v>
      </c>
      <c r="N465" s="10">
        <f t="shared" si="114"/>
        <v>4</v>
      </c>
      <c r="O465" s="11">
        <v>1</v>
      </c>
      <c r="P465" s="1" t="s">
        <v>481</v>
      </c>
      <c r="Q465" s="2">
        <v>4</v>
      </c>
      <c r="R465" s="11">
        <v>0</v>
      </c>
      <c r="S465" s="11">
        <v>0</v>
      </c>
      <c r="T465" s="11">
        <v>0</v>
      </c>
    </row>
    <row r="466" spans="1:20" ht="14.25" customHeight="1">
      <c r="A466" s="23" t="s">
        <v>14</v>
      </c>
      <c r="B466" s="1" t="s">
        <v>152</v>
      </c>
      <c r="C466" s="1" t="s">
        <v>153</v>
      </c>
      <c r="D466" s="1" t="s">
        <v>154</v>
      </c>
      <c r="E466" s="2">
        <v>30</v>
      </c>
      <c r="F466" s="10" t="str">
        <f t="shared" si="112"/>
        <v>第17条の４第１項</v>
      </c>
      <c r="G466" s="11">
        <v>2</v>
      </c>
      <c r="H466" s="2">
        <v>35</v>
      </c>
      <c r="I466" s="10" t="str">
        <f t="shared" si="113"/>
        <v>(14)</v>
      </c>
      <c r="J466" s="11">
        <v>0</v>
      </c>
      <c r="K466" s="2">
        <v>12</v>
      </c>
      <c r="L466" s="11">
        <v>0</v>
      </c>
      <c r="M466" s="13">
        <v>43503</v>
      </c>
      <c r="N466" s="10">
        <f t="shared" si="114"/>
        <v>3</v>
      </c>
      <c r="O466" s="11">
        <v>1</v>
      </c>
      <c r="P466" s="1" t="s">
        <v>434</v>
      </c>
      <c r="Q466" s="2">
        <v>4</v>
      </c>
      <c r="R466" s="11">
        <v>0</v>
      </c>
      <c r="S466" s="11">
        <v>0</v>
      </c>
      <c r="T466" s="11">
        <v>0</v>
      </c>
    </row>
    <row r="467" spans="1:20" ht="14.25" customHeight="1">
      <c r="A467" s="23" t="s">
        <v>14</v>
      </c>
      <c r="B467" s="1" t="s">
        <v>152</v>
      </c>
      <c r="C467" s="1" t="s">
        <v>153</v>
      </c>
      <c r="D467" s="1" t="s">
        <v>154</v>
      </c>
      <c r="E467" s="2">
        <v>30</v>
      </c>
      <c r="F467" s="10" t="str">
        <f t="shared" si="112"/>
        <v>第17条の４第１項</v>
      </c>
      <c r="G467" s="11">
        <v>2</v>
      </c>
      <c r="H467" s="2">
        <v>35</v>
      </c>
      <c r="I467" s="10" t="str">
        <f t="shared" si="113"/>
        <v>(14)</v>
      </c>
      <c r="J467" s="11">
        <v>0</v>
      </c>
      <c r="K467" s="2">
        <v>13</v>
      </c>
      <c r="L467" s="11">
        <v>0</v>
      </c>
      <c r="M467" s="13">
        <v>43503</v>
      </c>
      <c r="N467" s="10">
        <f t="shared" si="114"/>
        <v>3</v>
      </c>
      <c r="O467" s="11">
        <v>1</v>
      </c>
      <c r="P467" s="1" t="s">
        <v>434</v>
      </c>
      <c r="Q467" s="2">
        <v>4</v>
      </c>
      <c r="R467" s="11">
        <v>0</v>
      </c>
      <c r="S467" s="11">
        <v>0</v>
      </c>
      <c r="T467" s="11">
        <v>0</v>
      </c>
    </row>
    <row r="468" spans="1:20" ht="14.25" customHeight="1">
      <c r="A468" s="23" t="s">
        <v>14</v>
      </c>
      <c r="B468" s="1" t="s">
        <v>152</v>
      </c>
      <c r="C468" s="1" t="s">
        <v>153</v>
      </c>
      <c r="D468" s="1" t="s">
        <v>771</v>
      </c>
      <c r="E468" s="2">
        <v>30</v>
      </c>
      <c r="F468" s="10" t="str">
        <f t="shared" si="112"/>
        <v>第17条の４第１項</v>
      </c>
      <c r="G468" s="11">
        <v>2</v>
      </c>
      <c r="H468" s="2">
        <v>31</v>
      </c>
      <c r="I468" s="10" t="str">
        <f t="shared" si="113"/>
        <v>(12)　イ</v>
      </c>
      <c r="J468" s="11">
        <v>0</v>
      </c>
      <c r="K468" s="2">
        <v>12</v>
      </c>
      <c r="L468" s="11">
        <v>0</v>
      </c>
      <c r="M468" s="13">
        <v>42950</v>
      </c>
      <c r="N468" s="10">
        <f t="shared" si="114"/>
        <v>4</v>
      </c>
      <c r="O468" s="11">
        <v>1</v>
      </c>
      <c r="P468" s="1" t="s">
        <v>772</v>
      </c>
      <c r="Q468" s="2">
        <v>4</v>
      </c>
      <c r="R468" s="11">
        <v>0</v>
      </c>
      <c r="S468" s="11">
        <v>0</v>
      </c>
      <c r="T468" s="11">
        <v>0</v>
      </c>
    </row>
    <row r="469" spans="1:20" ht="14.25" customHeight="1">
      <c r="A469" s="23" t="s">
        <v>14</v>
      </c>
      <c r="B469" s="1" t="s">
        <v>152</v>
      </c>
      <c r="C469" s="1" t="s">
        <v>153</v>
      </c>
      <c r="D469" s="1" t="s">
        <v>771</v>
      </c>
      <c r="E469" s="2">
        <v>30</v>
      </c>
      <c r="F469" s="10" t="str">
        <f t="shared" si="112"/>
        <v>第17条の４第１項</v>
      </c>
      <c r="G469" s="11">
        <v>2</v>
      </c>
      <c r="H469" s="2">
        <v>31</v>
      </c>
      <c r="I469" s="10" t="str">
        <f t="shared" si="113"/>
        <v>(12)　イ</v>
      </c>
      <c r="J469" s="11">
        <v>0</v>
      </c>
      <c r="K469" s="2">
        <v>22</v>
      </c>
      <c r="L469" s="11">
        <v>0</v>
      </c>
      <c r="M469" s="13">
        <v>42950</v>
      </c>
      <c r="N469" s="10">
        <f t="shared" si="114"/>
        <v>4</v>
      </c>
      <c r="O469" s="11">
        <v>1</v>
      </c>
      <c r="P469" s="1" t="s">
        <v>772</v>
      </c>
      <c r="Q469" s="2">
        <v>4</v>
      </c>
      <c r="R469" s="11">
        <v>0</v>
      </c>
      <c r="S469" s="11">
        <v>0</v>
      </c>
      <c r="T469" s="11" t="s">
        <v>14</v>
      </c>
    </row>
    <row r="470" spans="1:20" ht="14.25" customHeight="1">
      <c r="A470" s="23" t="s">
        <v>14</v>
      </c>
      <c r="B470" s="1" t="s">
        <v>152</v>
      </c>
      <c r="C470" s="1" t="s">
        <v>153</v>
      </c>
      <c r="D470" s="1" t="s">
        <v>771</v>
      </c>
      <c r="E470" s="2">
        <v>30</v>
      </c>
      <c r="F470" s="10" t="str">
        <f t="shared" si="112"/>
        <v>第17条の４第１項</v>
      </c>
      <c r="G470" s="11">
        <v>2</v>
      </c>
      <c r="H470" s="2">
        <v>39</v>
      </c>
      <c r="I470" s="10" t="str">
        <f t="shared" si="113"/>
        <v>(16)　イ</v>
      </c>
      <c r="J470" s="11">
        <v>0</v>
      </c>
      <c r="K470" s="2">
        <v>22</v>
      </c>
      <c r="L470" s="11">
        <v>0</v>
      </c>
      <c r="M470" s="13">
        <v>42998</v>
      </c>
      <c r="N470" s="10">
        <f t="shared" si="114"/>
        <v>4</v>
      </c>
      <c r="O470" s="11">
        <v>1</v>
      </c>
      <c r="P470" s="1" t="s">
        <v>773</v>
      </c>
      <c r="Q470" s="2">
        <v>4</v>
      </c>
      <c r="R470" s="11">
        <v>0</v>
      </c>
      <c r="S470" s="11">
        <v>0</v>
      </c>
      <c r="T470" s="11">
        <v>0</v>
      </c>
    </row>
    <row r="471" spans="1:20" ht="14.25" customHeight="1">
      <c r="A471" s="23" t="s">
        <v>14</v>
      </c>
      <c r="B471" s="1" t="s">
        <v>152</v>
      </c>
      <c r="C471" s="1" t="s">
        <v>153</v>
      </c>
      <c r="D471" s="1" t="s">
        <v>771</v>
      </c>
      <c r="E471" s="2">
        <v>30</v>
      </c>
      <c r="F471" s="10" t="str">
        <f t="shared" si="112"/>
        <v>第17条の４第１項</v>
      </c>
      <c r="G471" s="11">
        <v>2</v>
      </c>
      <c r="H471" s="2">
        <v>39</v>
      </c>
      <c r="I471" s="10" t="str">
        <f t="shared" si="113"/>
        <v>(16)　イ</v>
      </c>
      <c r="J471" s="11">
        <v>0</v>
      </c>
      <c r="K471" s="2">
        <v>27</v>
      </c>
      <c r="L471" s="11">
        <v>0</v>
      </c>
      <c r="M471" s="13">
        <v>43091</v>
      </c>
      <c r="N471" s="10">
        <f t="shared" si="114"/>
        <v>4</v>
      </c>
      <c r="O471" s="11">
        <v>1</v>
      </c>
      <c r="P471" s="1" t="s">
        <v>455</v>
      </c>
      <c r="Q471" s="2">
        <v>4</v>
      </c>
      <c r="R471" s="11">
        <v>0</v>
      </c>
      <c r="S471" s="11">
        <v>0</v>
      </c>
      <c r="T471" s="11">
        <v>0</v>
      </c>
    </row>
    <row r="472" spans="1:20" ht="14.25" customHeight="1">
      <c r="A472" s="23" t="s">
        <v>14</v>
      </c>
      <c r="B472" s="1" t="s">
        <v>152</v>
      </c>
      <c r="C472" s="1" t="s">
        <v>153</v>
      </c>
      <c r="D472" s="1" t="s">
        <v>771</v>
      </c>
      <c r="E472" s="2">
        <v>30</v>
      </c>
      <c r="F472" s="10" t="str">
        <f t="shared" si="112"/>
        <v>第17条の４第１項</v>
      </c>
      <c r="G472" s="11">
        <v>2</v>
      </c>
      <c r="H472" s="2">
        <v>39</v>
      </c>
      <c r="I472" s="10" t="str">
        <f t="shared" si="113"/>
        <v>(16)　イ</v>
      </c>
      <c r="J472" s="11">
        <v>0</v>
      </c>
      <c r="K472" s="2">
        <v>22</v>
      </c>
      <c r="L472" s="11">
        <v>0</v>
      </c>
      <c r="M472" s="13">
        <v>43091</v>
      </c>
      <c r="N472" s="10">
        <f t="shared" si="114"/>
        <v>4</v>
      </c>
      <c r="O472" s="11">
        <v>1</v>
      </c>
      <c r="P472" s="1" t="s">
        <v>774</v>
      </c>
      <c r="Q472" s="2">
        <v>4</v>
      </c>
      <c r="R472" s="11">
        <v>0</v>
      </c>
      <c r="S472" s="11">
        <v>0</v>
      </c>
      <c r="T472" s="11">
        <v>0</v>
      </c>
    </row>
    <row r="473" spans="1:20" ht="14.25" customHeight="1">
      <c r="A473" s="23" t="s">
        <v>14</v>
      </c>
      <c r="B473" s="1" t="s">
        <v>152</v>
      </c>
      <c r="C473" s="1" t="s">
        <v>775</v>
      </c>
      <c r="D473" s="1" t="s">
        <v>776</v>
      </c>
      <c r="E473" s="2">
        <v>30</v>
      </c>
      <c r="F473" s="10" t="str">
        <f t="shared" si="112"/>
        <v>第17条の４第１項</v>
      </c>
      <c r="G473" s="11">
        <v>2</v>
      </c>
      <c r="H473" s="2">
        <v>39</v>
      </c>
      <c r="I473" s="10" t="str">
        <f t="shared" si="113"/>
        <v>(16)　イ</v>
      </c>
      <c r="J473" s="11">
        <v>0</v>
      </c>
      <c r="K473" s="2">
        <v>22</v>
      </c>
      <c r="L473" s="11">
        <v>0</v>
      </c>
      <c r="M473" s="13">
        <v>44523</v>
      </c>
      <c r="N473" s="10">
        <f t="shared" si="114"/>
        <v>0</v>
      </c>
      <c r="O473" s="11">
        <v>1</v>
      </c>
      <c r="P473" s="1" t="s">
        <v>645</v>
      </c>
      <c r="Q473" s="2">
        <v>4</v>
      </c>
      <c r="R473" s="11">
        <v>0</v>
      </c>
      <c r="S473" s="11">
        <v>0</v>
      </c>
      <c r="T473" s="11">
        <v>0</v>
      </c>
    </row>
    <row r="474" spans="1:20" ht="14.25" customHeight="1">
      <c r="A474" s="23" t="s">
        <v>14</v>
      </c>
      <c r="B474" s="1" t="s">
        <v>152</v>
      </c>
      <c r="C474" s="1" t="s">
        <v>775</v>
      </c>
      <c r="D474" s="1" t="s">
        <v>776</v>
      </c>
      <c r="E474" s="2">
        <v>17</v>
      </c>
      <c r="F474" s="10" t="str">
        <f t="shared" si="112"/>
        <v>第５条の３（第３条第１項第３号）</v>
      </c>
      <c r="G474" s="11">
        <v>3</v>
      </c>
      <c r="H474" s="2">
        <v>39</v>
      </c>
      <c r="I474" s="10" t="str">
        <f t="shared" si="113"/>
        <v>(16)　イ</v>
      </c>
      <c r="J474" s="11">
        <v>0</v>
      </c>
      <c r="K474" s="2">
        <v>0</v>
      </c>
      <c r="L474" s="11">
        <v>0</v>
      </c>
      <c r="M474" s="13">
        <v>44558</v>
      </c>
      <c r="N474" s="10">
        <f t="shared" si="114"/>
        <v>0</v>
      </c>
      <c r="O474" s="11">
        <v>1</v>
      </c>
      <c r="P474" s="1" t="s">
        <v>689</v>
      </c>
      <c r="Q474" s="2">
        <v>1</v>
      </c>
      <c r="R474" s="11">
        <v>0</v>
      </c>
      <c r="S474" s="11">
        <v>0</v>
      </c>
      <c r="T474" s="11">
        <v>0</v>
      </c>
    </row>
    <row r="475" spans="1:20" ht="14.25" customHeight="1">
      <c r="A475" s="23" t="s">
        <v>14</v>
      </c>
      <c r="B475" s="1" t="s">
        <v>152</v>
      </c>
      <c r="C475" s="1" t="s">
        <v>775</v>
      </c>
      <c r="D475" s="1" t="s">
        <v>778</v>
      </c>
      <c r="E475" s="2">
        <v>30</v>
      </c>
      <c r="F475" s="10" t="str">
        <f t="shared" si="112"/>
        <v>第17条の４第１項</v>
      </c>
      <c r="G475" s="11">
        <v>2</v>
      </c>
      <c r="H475" s="2">
        <v>39</v>
      </c>
      <c r="I475" s="10" t="str">
        <f t="shared" si="113"/>
        <v>(16)　イ</v>
      </c>
      <c r="J475" s="11">
        <v>0</v>
      </c>
      <c r="K475" s="2">
        <v>22</v>
      </c>
      <c r="L475" s="11">
        <v>0</v>
      </c>
      <c r="M475" s="13">
        <v>44357</v>
      </c>
      <c r="N475" s="10">
        <f t="shared" si="114"/>
        <v>0</v>
      </c>
      <c r="O475" s="11">
        <v>1</v>
      </c>
      <c r="P475" s="1" t="s">
        <v>606</v>
      </c>
      <c r="Q475" s="2">
        <v>4</v>
      </c>
      <c r="R475" s="11">
        <v>0</v>
      </c>
      <c r="S475" s="11">
        <v>0</v>
      </c>
      <c r="T475" s="11">
        <v>0</v>
      </c>
    </row>
    <row r="476" spans="1:20" ht="14.25" customHeight="1">
      <c r="A476" s="23" t="s">
        <v>14</v>
      </c>
      <c r="B476" s="1" t="s">
        <v>152</v>
      </c>
      <c r="C476" s="1" t="s">
        <v>775</v>
      </c>
      <c r="D476" s="1" t="s">
        <v>778</v>
      </c>
      <c r="E476" s="2">
        <v>30</v>
      </c>
      <c r="F476" s="10" t="str">
        <f t="shared" si="112"/>
        <v>第17条の４第１項</v>
      </c>
      <c r="G476" s="11">
        <v>2</v>
      </c>
      <c r="H476" s="2">
        <v>39</v>
      </c>
      <c r="I476" s="10" t="str">
        <f t="shared" si="113"/>
        <v>(16)　イ</v>
      </c>
      <c r="J476" s="11">
        <v>0</v>
      </c>
      <c r="K476" s="2">
        <v>27</v>
      </c>
      <c r="L476" s="11">
        <v>0</v>
      </c>
      <c r="M476" s="13">
        <v>44357</v>
      </c>
      <c r="N476" s="10">
        <f t="shared" si="114"/>
        <v>0</v>
      </c>
      <c r="O476" s="11">
        <v>1</v>
      </c>
      <c r="P476" s="1" t="s">
        <v>606</v>
      </c>
      <c r="Q476" s="2">
        <v>4</v>
      </c>
      <c r="R476" s="11">
        <v>0</v>
      </c>
      <c r="S476" s="11">
        <v>0</v>
      </c>
      <c r="T476" s="11">
        <v>0</v>
      </c>
    </row>
    <row r="477" spans="1:20" ht="14.25" customHeight="1">
      <c r="A477" s="23" t="s">
        <v>14</v>
      </c>
      <c r="B477" s="1" t="s">
        <v>152</v>
      </c>
      <c r="C477" s="1" t="s">
        <v>410</v>
      </c>
      <c r="D477" s="1" t="s">
        <v>779</v>
      </c>
      <c r="E477" s="2">
        <v>30</v>
      </c>
      <c r="F477" s="10" t="str">
        <f t="shared" si="112"/>
        <v>第17条の４第１項</v>
      </c>
      <c r="G477" s="11">
        <v>2</v>
      </c>
      <c r="H477" s="2">
        <v>31</v>
      </c>
      <c r="I477" s="10" t="str">
        <f t="shared" si="113"/>
        <v>(12)　イ</v>
      </c>
      <c r="J477" s="11">
        <v>0</v>
      </c>
      <c r="K477" s="2">
        <v>12</v>
      </c>
      <c r="L477" s="11">
        <v>0</v>
      </c>
      <c r="M477" s="13">
        <v>44369</v>
      </c>
      <c r="N477" s="10">
        <f t="shared" si="114"/>
        <v>0</v>
      </c>
      <c r="O477" s="11">
        <v>1</v>
      </c>
      <c r="P477" s="1" t="s">
        <v>767</v>
      </c>
      <c r="Q477" s="2">
        <v>1</v>
      </c>
      <c r="R477" s="11">
        <v>0</v>
      </c>
      <c r="S477" s="11">
        <v>0</v>
      </c>
      <c r="T477" s="11">
        <v>0</v>
      </c>
    </row>
    <row r="478" spans="1:20" ht="14.25" customHeight="1">
      <c r="A478" s="23" t="s">
        <v>14</v>
      </c>
      <c r="B478" s="1" t="s">
        <v>152</v>
      </c>
      <c r="C478" s="1" t="s">
        <v>410</v>
      </c>
      <c r="D478" s="1" t="s">
        <v>779</v>
      </c>
      <c r="E478" s="2">
        <v>30</v>
      </c>
      <c r="F478" s="10" t="str">
        <f t="shared" si="112"/>
        <v>第17条の４第１項</v>
      </c>
      <c r="G478" s="11">
        <v>2</v>
      </c>
      <c r="H478" s="2">
        <v>31</v>
      </c>
      <c r="I478" s="10" t="str">
        <f t="shared" si="113"/>
        <v>(12)　イ</v>
      </c>
      <c r="J478" s="11">
        <v>0</v>
      </c>
      <c r="K478" s="2">
        <v>12</v>
      </c>
      <c r="L478" s="11">
        <v>0</v>
      </c>
      <c r="M478" s="13">
        <v>44369</v>
      </c>
      <c r="N478" s="10">
        <f t="shared" si="114"/>
        <v>0</v>
      </c>
      <c r="O478" s="11">
        <v>1</v>
      </c>
      <c r="P478" s="1" t="s">
        <v>767</v>
      </c>
      <c r="Q478" s="2">
        <v>1</v>
      </c>
      <c r="R478" s="11">
        <v>0</v>
      </c>
      <c r="S478" s="11">
        <v>0</v>
      </c>
      <c r="T478" s="11">
        <v>0</v>
      </c>
    </row>
    <row r="479" spans="1:20" ht="14.25" customHeight="1">
      <c r="A479" s="23" t="s">
        <v>14</v>
      </c>
      <c r="B479" s="1" t="s">
        <v>152</v>
      </c>
      <c r="C479" s="1" t="s">
        <v>410</v>
      </c>
      <c r="D479" s="1" t="s">
        <v>779</v>
      </c>
      <c r="E479" s="2">
        <v>30</v>
      </c>
      <c r="F479" s="10" t="str">
        <f t="shared" si="112"/>
        <v>第17条の４第１項</v>
      </c>
      <c r="G479" s="11">
        <v>2</v>
      </c>
      <c r="H479" s="2">
        <v>31</v>
      </c>
      <c r="I479" s="10" t="str">
        <f t="shared" si="113"/>
        <v>(12)　イ</v>
      </c>
      <c r="J479" s="11">
        <v>0</v>
      </c>
      <c r="K479" s="2">
        <v>22</v>
      </c>
      <c r="L479" s="11">
        <v>0</v>
      </c>
      <c r="M479" s="13">
        <v>44369</v>
      </c>
      <c r="N479" s="10">
        <f t="shared" si="114"/>
        <v>0</v>
      </c>
      <c r="O479" s="11">
        <v>1</v>
      </c>
      <c r="P479" s="1" t="s">
        <v>767</v>
      </c>
      <c r="Q479" s="2">
        <v>1</v>
      </c>
      <c r="R479" s="11">
        <v>0</v>
      </c>
      <c r="S479" s="11">
        <v>0</v>
      </c>
      <c r="T479" s="11">
        <v>0</v>
      </c>
    </row>
    <row r="480" spans="1:20" ht="14.25" customHeight="1">
      <c r="A480" s="23" t="s">
        <v>14</v>
      </c>
      <c r="B480" s="1" t="s">
        <v>152</v>
      </c>
      <c r="C480" s="1" t="s">
        <v>410</v>
      </c>
      <c r="D480" s="1" t="s">
        <v>779</v>
      </c>
      <c r="E480" s="2">
        <v>30</v>
      </c>
      <c r="F480" s="10" t="str">
        <f t="shared" si="112"/>
        <v>第17条の４第１項</v>
      </c>
      <c r="G480" s="11">
        <v>2</v>
      </c>
      <c r="H480" s="2">
        <v>31</v>
      </c>
      <c r="I480" s="10" t="str">
        <f t="shared" si="113"/>
        <v>(12)　イ</v>
      </c>
      <c r="J480" s="11">
        <v>0</v>
      </c>
      <c r="K480" s="2">
        <v>22</v>
      </c>
      <c r="L480" s="11">
        <v>0</v>
      </c>
      <c r="M480" s="13">
        <v>44369</v>
      </c>
      <c r="N480" s="10">
        <f t="shared" si="114"/>
        <v>0</v>
      </c>
      <c r="O480" s="11">
        <v>1</v>
      </c>
      <c r="P480" s="1" t="s">
        <v>767</v>
      </c>
      <c r="Q480" s="2">
        <v>1</v>
      </c>
      <c r="R480" s="11">
        <v>0</v>
      </c>
      <c r="S480" s="11">
        <v>0</v>
      </c>
      <c r="T480" s="11">
        <v>0</v>
      </c>
    </row>
    <row r="481" spans="1:20" ht="14.25" customHeight="1">
      <c r="A481" s="23" t="s">
        <v>14</v>
      </c>
      <c r="B481" s="1" t="s">
        <v>67</v>
      </c>
      <c r="C481" s="1" t="s">
        <v>69</v>
      </c>
      <c r="D481" s="1" t="s">
        <v>68</v>
      </c>
      <c r="E481" s="2">
        <v>30</v>
      </c>
      <c r="F481" s="10" t="str">
        <f t="shared" si="112"/>
        <v>第17条の４第１項</v>
      </c>
      <c r="G481" s="11">
        <v>2</v>
      </c>
      <c r="H481" s="2">
        <v>39</v>
      </c>
      <c r="I481" s="10" t="str">
        <f t="shared" si="113"/>
        <v>(16)　イ</v>
      </c>
      <c r="J481" s="11">
        <v>0</v>
      </c>
      <c r="K481" s="2">
        <v>22</v>
      </c>
      <c r="L481" s="11">
        <v>0</v>
      </c>
      <c r="M481" s="13">
        <v>42296</v>
      </c>
      <c r="N481" s="10">
        <f t="shared" si="114"/>
        <v>6</v>
      </c>
      <c r="O481" s="11">
        <v>2</v>
      </c>
      <c r="P481" s="1" t="s">
        <v>18</v>
      </c>
      <c r="Q481" s="2">
        <v>4</v>
      </c>
      <c r="R481" s="11">
        <v>1</v>
      </c>
      <c r="S481" s="11">
        <v>0</v>
      </c>
      <c r="T481" s="11">
        <v>0</v>
      </c>
    </row>
    <row r="482" spans="1:20" ht="14.25" customHeight="1">
      <c r="A482" s="23" t="s">
        <v>14</v>
      </c>
      <c r="B482" s="1" t="s">
        <v>67</v>
      </c>
      <c r="C482" s="1" t="s">
        <v>69</v>
      </c>
      <c r="D482" s="1" t="s">
        <v>68</v>
      </c>
      <c r="E482" s="2">
        <v>30</v>
      </c>
      <c r="F482" s="10" t="str">
        <f t="shared" si="112"/>
        <v>第17条の４第１項</v>
      </c>
      <c r="G482" s="11">
        <v>2</v>
      </c>
      <c r="H482" s="2">
        <v>18</v>
      </c>
      <c r="I482" s="10" t="str">
        <f t="shared" si="113"/>
        <v>(5)　イ</v>
      </c>
      <c r="J482" s="11">
        <v>0</v>
      </c>
      <c r="K482" s="2">
        <v>22</v>
      </c>
      <c r="L482" s="11">
        <v>0</v>
      </c>
      <c r="M482" s="13">
        <v>43104</v>
      </c>
      <c r="N482" s="10">
        <f t="shared" si="114"/>
        <v>4</v>
      </c>
      <c r="O482" s="11">
        <v>1</v>
      </c>
      <c r="P482" s="1" t="s">
        <v>780</v>
      </c>
      <c r="Q482" s="2">
        <v>4</v>
      </c>
      <c r="R482" s="11">
        <v>0</v>
      </c>
      <c r="S482" s="11">
        <v>0</v>
      </c>
      <c r="T482" s="11">
        <v>0</v>
      </c>
    </row>
    <row r="483" spans="1:20" ht="14.25" customHeight="1">
      <c r="A483" s="23" t="s">
        <v>14</v>
      </c>
      <c r="B483" s="1" t="s">
        <v>67</v>
      </c>
      <c r="C483" s="1" t="s">
        <v>69</v>
      </c>
      <c r="D483" s="1" t="s">
        <v>68</v>
      </c>
      <c r="E483" s="2">
        <v>30</v>
      </c>
      <c r="F483" s="10" t="str">
        <f t="shared" si="112"/>
        <v>第17条の４第１項</v>
      </c>
      <c r="G483" s="11">
        <v>2</v>
      </c>
      <c r="H483" s="2">
        <v>39</v>
      </c>
      <c r="I483" s="10" t="str">
        <f t="shared" si="113"/>
        <v>(16)　イ</v>
      </c>
      <c r="J483" s="11">
        <v>0</v>
      </c>
      <c r="K483" s="2">
        <v>22</v>
      </c>
      <c r="L483" s="11">
        <v>0</v>
      </c>
      <c r="M483" s="13">
        <v>43130</v>
      </c>
      <c r="N483" s="10">
        <f t="shared" si="114"/>
        <v>4</v>
      </c>
      <c r="O483" s="11">
        <v>1</v>
      </c>
      <c r="P483" s="1" t="s">
        <v>781</v>
      </c>
      <c r="Q483" s="2">
        <v>3</v>
      </c>
      <c r="R483" s="11">
        <v>0</v>
      </c>
      <c r="S483" s="11">
        <v>0</v>
      </c>
      <c r="T483" s="11">
        <v>0</v>
      </c>
    </row>
    <row r="484" spans="1:20" ht="14.25" customHeight="1">
      <c r="A484" s="23" t="s">
        <v>14</v>
      </c>
      <c r="B484" s="1" t="s">
        <v>67</v>
      </c>
      <c r="C484" s="1" t="s">
        <v>69</v>
      </c>
      <c r="D484" s="1" t="s">
        <v>68</v>
      </c>
      <c r="E484" s="2">
        <v>30</v>
      </c>
      <c r="F484" s="10" t="str">
        <f t="shared" si="112"/>
        <v>第17条の４第１項</v>
      </c>
      <c r="G484" s="11">
        <v>2</v>
      </c>
      <c r="H484" s="2">
        <v>39</v>
      </c>
      <c r="I484" s="10" t="str">
        <f t="shared" si="113"/>
        <v>(16)　イ</v>
      </c>
      <c r="J484" s="11">
        <v>0</v>
      </c>
      <c r="K484" s="2">
        <v>15</v>
      </c>
      <c r="L484" s="11">
        <v>0</v>
      </c>
      <c r="M484" s="13">
        <v>43483</v>
      </c>
      <c r="N484" s="10">
        <f t="shared" si="114"/>
        <v>3</v>
      </c>
      <c r="O484" s="11">
        <v>1</v>
      </c>
      <c r="P484" s="1" t="s">
        <v>450</v>
      </c>
      <c r="Q484" s="2">
        <v>2</v>
      </c>
      <c r="R484" s="11">
        <v>0</v>
      </c>
      <c r="S484" s="11">
        <v>0</v>
      </c>
      <c r="T484" s="11">
        <v>0</v>
      </c>
    </row>
    <row r="485" spans="1:20" ht="14.25" customHeight="1">
      <c r="A485" s="23" t="s">
        <v>14</v>
      </c>
      <c r="B485" s="1" t="s">
        <v>67</v>
      </c>
      <c r="C485" s="1" t="s">
        <v>69</v>
      </c>
      <c r="D485" s="1" t="s">
        <v>68</v>
      </c>
      <c r="E485" s="2">
        <v>18</v>
      </c>
      <c r="F485" s="10" t="str">
        <f t="shared" si="112"/>
        <v>第５条の３（第３条第１項第４号）</v>
      </c>
      <c r="G485" s="11">
        <v>3</v>
      </c>
      <c r="H485" s="2">
        <v>17</v>
      </c>
      <c r="I485" s="10" t="str">
        <f t="shared" si="113"/>
        <v xml:space="preserve">(4) </v>
      </c>
      <c r="J485" s="11">
        <v>0</v>
      </c>
      <c r="K485" s="2">
        <v>0</v>
      </c>
      <c r="L485" s="11">
        <v>0</v>
      </c>
      <c r="M485" s="13">
        <v>44377</v>
      </c>
      <c r="N485" s="10">
        <f t="shared" si="114"/>
        <v>0</v>
      </c>
      <c r="O485" s="11">
        <v>2</v>
      </c>
      <c r="P485" s="1" t="s">
        <v>18</v>
      </c>
      <c r="Q485" s="2">
        <v>1</v>
      </c>
      <c r="R485" s="11">
        <v>0</v>
      </c>
      <c r="S485" s="11">
        <v>0</v>
      </c>
      <c r="T485" s="11">
        <v>0</v>
      </c>
    </row>
    <row r="486" spans="1:20" ht="14.25" customHeight="1">
      <c r="A486" s="23" t="s">
        <v>14</v>
      </c>
      <c r="B486" s="1" t="s">
        <v>67</v>
      </c>
      <c r="C486" s="1" t="s">
        <v>138</v>
      </c>
      <c r="D486" s="1" t="s">
        <v>139</v>
      </c>
      <c r="E486" s="2">
        <v>30</v>
      </c>
      <c r="F486" s="10" t="str">
        <f t="shared" si="112"/>
        <v>第17条の４第１項</v>
      </c>
      <c r="G486" s="11">
        <v>1</v>
      </c>
      <c r="H486" s="2">
        <v>31</v>
      </c>
      <c r="I486" s="10" t="str">
        <f t="shared" si="113"/>
        <v>(12)　イ</v>
      </c>
      <c r="J486" s="11">
        <v>0</v>
      </c>
      <c r="K486" s="2">
        <v>12</v>
      </c>
      <c r="L486" s="11">
        <v>0</v>
      </c>
      <c r="M486" s="13">
        <v>44644</v>
      </c>
      <c r="N486" s="10">
        <f t="shared" si="114"/>
        <v>0</v>
      </c>
      <c r="O486" s="11">
        <v>1</v>
      </c>
      <c r="P486" s="1" t="s">
        <v>782</v>
      </c>
      <c r="Q486" s="2">
        <v>3</v>
      </c>
      <c r="R486" s="11">
        <v>0</v>
      </c>
      <c r="S486" s="11">
        <v>0</v>
      </c>
      <c r="T486" s="11">
        <v>0</v>
      </c>
    </row>
    <row r="487" spans="1:20" ht="14.25" customHeight="1">
      <c r="A487" s="23" t="s">
        <v>14</v>
      </c>
      <c r="B487" s="1" t="s">
        <v>67</v>
      </c>
      <c r="C487" s="1" t="s">
        <v>138</v>
      </c>
      <c r="D487" s="1" t="s">
        <v>139</v>
      </c>
      <c r="E487" s="2">
        <v>30</v>
      </c>
      <c r="F487" s="10" t="str">
        <f t="shared" si="112"/>
        <v>第17条の４第１項</v>
      </c>
      <c r="G487" s="11">
        <v>1</v>
      </c>
      <c r="H487" s="2">
        <v>31</v>
      </c>
      <c r="I487" s="10" t="str">
        <f t="shared" si="113"/>
        <v>(12)　イ</v>
      </c>
      <c r="J487" s="11">
        <v>0</v>
      </c>
      <c r="K487" s="2">
        <v>22</v>
      </c>
      <c r="L487" s="11">
        <v>0</v>
      </c>
      <c r="M487" s="13">
        <v>44644</v>
      </c>
      <c r="N487" s="10">
        <f t="shared" si="114"/>
        <v>0</v>
      </c>
      <c r="O487" s="11">
        <v>1</v>
      </c>
      <c r="P487" s="1" t="s">
        <v>782</v>
      </c>
      <c r="Q487" s="2">
        <v>3</v>
      </c>
      <c r="R487" s="11">
        <v>0</v>
      </c>
      <c r="S487" s="11">
        <v>0</v>
      </c>
      <c r="T487" s="11">
        <v>0</v>
      </c>
    </row>
    <row r="488" spans="1:20" ht="14.25" customHeight="1">
      <c r="A488" s="23" t="s">
        <v>14</v>
      </c>
      <c r="B488" s="1" t="s">
        <v>67</v>
      </c>
      <c r="C488" s="1" t="s">
        <v>138</v>
      </c>
      <c r="D488" s="1" t="s">
        <v>139</v>
      </c>
      <c r="E488" s="2">
        <v>30</v>
      </c>
      <c r="F488" s="10" t="str">
        <f t="shared" si="112"/>
        <v>第17条の４第１項</v>
      </c>
      <c r="G488" s="11">
        <v>1</v>
      </c>
      <c r="H488" s="2">
        <v>31</v>
      </c>
      <c r="I488" s="10" t="str">
        <f t="shared" si="113"/>
        <v>(12)　イ</v>
      </c>
      <c r="J488" s="11">
        <v>0</v>
      </c>
      <c r="K488" s="2">
        <v>22</v>
      </c>
      <c r="L488" s="11">
        <v>0</v>
      </c>
      <c r="M488" s="13">
        <v>43704</v>
      </c>
      <c r="N488" s="10">
        <f t="shared" si="114"/>
        <v>2</v>
      </c>
      <c r="O488" s="11">
        <v>1</v>
      </c>
      <c r="P488" s="1" t="s">
        <v>430</v>
      </c>
      <c r="Q488" s="2">
        <v>3</v>
      </c>
      <c r="R488" s="11">
        <v>1</v>
      </c>
      <c r="S488" s="11">
        <v>0</v>
      </c>
      <c r="T488" s="11">
        <v>0</v>
      </c>
    </row>
    <row r="489" spans="1:20" ht="14.25" customHeight="1">
      <c r="A489" s="23" t="s">
        <v>14</v>
      </c>
      <c r="B489" s="1" t="s">
        <v>67</v>
      </c>
      <c r="C489" s="1" t="s">
        <v>138</v>
      </c>
      <c r="D489" s="1" t="s">
        <v>139</v>
      </c>
      <c r="E489" s="2">
        <v>30</v>
      </c>
      <c r="F489" s="10" t="str">
        <f t="shared" si="112"/>
        <v>第17条の４第１項</v>
      </c>
      <c r="G489" s="11">
        <v>1</v>
      </c>
      <c r="H489" s="2">
        <v>31</v>
      </c>
      <c r="I489" s="10" t="str">
        <f t="shared" si="113"/>
        <v>(12)　イ</v>
      </c>
      <c r="J489" s="11">
        <v>0</v>
      </c>
      <c r="K489" s="2">
        <v>12</v>
      </c>
      <c r="L489" s="11">
        <v>0</v>
      </c>
      <c r="M489" s="13">
        <v>44651</v>
      </c>
      <c r="N489" s="10">
        <f t="shared" si="114"/>
        <v>0</v>
      </c>
      <c r="O489" s="11">
        <v>1</v>
      </c>
      <c r="P489" s="1" t="s">
        <v>783</v>
      </c>
      <c r="Q489" s="2">
        <v>3</v>
      </c>
      <c r="R489" s="11">
        <v>0</v>
      </c>
      <c r="S489" s="11">
        <v>0</v>
      </c>
      <c r="T489" s="11">
        <v>0</v>
      </c>
    </row>
    <row r="490" spans="1:20" ht="14.25" customHeight="1">
      <c r="A490" s="23" t="s">
        <v>14</v>
      </c>
      <c r="B490" s="1" t="s">
        <v>67</v>
      </c>
      <c r="C490" s="1" t="s">
        <v>138</v>
      </c>
      <c r="D490" s="1" t="s">
        <v>139</v>
      </c>
      <c r="E490" s="2">
        <v>30</v>
      </c>
      <c r="F490" s="10" t="str">
        <f t="shared" si="112"/>
        <v>第17条の４第１項</v>
      </c>
      <c r="G490" s="11">
        <v>1</v>
      </c>
      <c r="H490" s="2">
        <v>31</v>
      </c>
      <c r="I490" s="10" t="str">
        <f t="shared" si="113"/>
        <v>(12)　イ</v>
      </c>
      <c r="J490" s="11">
        <v>0</v>
      </c>
      <c r="K490" s="2">
        <v>12</v>
      </c>
      <c r="L490" s="11">
        <v>0</v>
      </c>
      <c r="M490" s="13">
        <v>44551</v>
      </c>
      <c r="N490" s="10">
        <f t="shared" si="114"/>
        <v>0</v>
      </c>
      <c r="O490" s="11">
        <v>1</v>
      </c>
      <c r="P490" s="1" t="s">
        <v>784</v>
      </c>
      <c r="Q490" s="2">
        <v>3</v>
      </c>
      <c r="R490" s="11">
        <v>0</v>
      </c>
      <c r="S490" s="11">
        <v>0</v>
      </c>
      <c r="T490" s="11">
        <v>0</v>
      </c>
    </row>
    <row r="491" spans="1:20" ht="14.25" customHeight="1">
      <c r="A491" s="23" t="s">
        <v>14</v>
      </c>
      <c r="B491" s="1" t="s">
        <v>67</v>
      </c>
      <c r="C491" s="1" t="s">
        <v>138</v>
      </c>
      <c r="D491" s="1" t="s">
        <v>139</v>
      </c>
      <c r="E491" s="2">
        <v>30</v>
      </c>
      <c r="F491" s="10" t="str">
        <f t="shared" si="112"/>
        <v>第17条の４第１項</v>
      </c>
      <c r="G491" s="11">
        <v>1</v>
      </c>
      <c r="H491" s="2">
        <v>31</v>
      </c>
      <c r="I491" s="10" t="str">
        <f t="shared" si="113"/>
        <v>(12)　イ</v>
      </c>
      <c r="J491" s="11">
        <v>0</v>
      </c>
      <c r="K491" s="2">
        <v>22</v>
      </c>
      <c r="L491" s="11">
        <v>0</v>
      </c>
      <c r="M491" s="13">
        <v>44551</v>
      </c>
      <c r="N491" s="10">
        <f t="shared" si="114"/>
        <v>0</v>
      </c>
      <c r="O491" s="11" t="s">
        <v>14</v>
      </c>
      <c r="P491" s="1" t="s">
        <v>784</v>
      </c>
      <c r="Q491" s="2">
        <v>3</v>
      </c>
      <c r="R491" s="11">
        <v>0</v>
      </c>
      <c r="S491" s="11">
        <v>0</v>
      </c>
      <c r="T491" s="11">
        <v>0</v>
      </c>
    </row>
    <row r="492" spans="1:20" ht="14.25" customHeight="1">
      <c r="A492" s="23" t="s">
        <v>14</v>
      </c>
      <c r="B492" s="1" t="s">
        <v>67</v>
      </c>
      <c r="C492" s="1" t="s">
        <v>138</v>
      </c>
      <c r="D492" s="1" t="s">
        <v>139</v>
      </c>
      <c r="E492" s="2">
        <v>30</v>
      </c>
      <c r="F492" s="10" t="str">
        <f t="shared" si="112"/>
        <v>第17条の４第１項</v>
      </c>
      <c r="G492" s="11">
        <v>1</v>
      </c>
      <c r="H492" s="2">
        <v>35</v>
      </c>
      <c r="I492" s="10" t="str">
        <f t="shared" si="113"/>
        <v>(14)</v>
      </c>
      <c r="J492" s="11">
        <v>0</v>
      </c>
      <c r="K492" s="2">
        <v>12</v>
      </c>
      <c r="L492" s="11">
        <v>0</v>
      </c>
      <c r="M492" s="13">
        <v>44021</v>
      </c>
      <c r="N492" s="10">
        <f t="shared" si="114"/>
        <v>1</v>
      </c>
      <c r="O492" s="11">
        <v>1</v>
      </c>
      <c r="P492" s="1" t="s">
        <v>785</v>
      </c>
      <c r="Q492" s="2">
        <v>3</v>
      </c>
      <c r="R492" s="11">
        <v>0</v>
      </c>
      <c r="S492" s="11">
        <v>0</v>
      </c>
      <c r="T492" s="11">
        <v>0</v>
      </c>
    </row>
    <row r="493" spans="1:20" ht="14.25" customHeight="1">
      <c r="A493" s="23" t="s">
        <v>14</v>
      </c>
      <c r="B493" s="1" t="s">
        <v>67</v>
      </c>
      <c r="C493" s="1" t="s">
        <v>138</v>
      </c>
      <c r="D493" s="1" t="s">
        <v>139</v>
      </c>
      <c r="E493" s="2">
        <v>30</v>
      </c>
      <c r="F493" s="10" t="str">
        <f t="shared" si="112"/>
        <v>第17条の４第１項</v>
      </c>
      <c r="G493" s="11">
        <v>1</v>
      </c>
      <c r="H493" s="2">
        <v>35</v>
      </c>
      <c r="I493" s="10" t="str">
        <f t="shared" si="113"/>
        <v>(14)</v>
      </c>
      <c r="J493" s="11">
        <v>0</v>
      </c>
      <c r="K493" s="2">
        <v>22</v>
      </c>
      <c r="L493" s="11">
        <v>0</v>
      </c>
      <c r="M493" s="13">
        <v>44021</v>
      </c>
      <c r="N493" s="10">
        <f t="shared" si="114"/>
        <v>1</v>
      </c>
      <c r="O493" s="11">
        <v>1</v>
      </c>
      <c r="P493" s="1" t="s">
        <v>785</v>
      </c>
      <c r="Q493" s="2">
        <v>3</v>
      </c>
      <c r="R493" s="11">
        <v>0</v>
      </c>
      <c r="S493" s="11">
        <v>0</v>
      </c>
      <c r="T493" s="11">
        <v>0</v>
      </c>
    </row>
    <row r="494" spans="1:20" ht="14.25" customHeight="1">
      <c r="A494" s="23" t="s">
        <v>14</v>
      </c>
      <c r="B494" s="1" t="s">
        <v>67</v>
      </c>
      <c r="C494" s="1" t="s">
        <v>138</v>
      </c>
      <c r="D494" s="1" t="s">
        <v>139</v>
      </c>
      <c r="E494" s="2">
        <v>30</v>
      </c>
      <c r="F494" s="10" t="str">
        <f t="shared" si="112"/>
        <v>第17条の４第１項</v>
      </c>
      <c r="G494" s="11">
        <v>1</v>
      </c>
      <c r="H494" s="2">
        <v>35</v>
      </c>
      <c r="I494" s="10" t="str">
        <f t="shared" si="113"/>
        <v>(14)</v>
      </c>
      <c r="J494" s="11">
        <v>0</v>
      </c>
      <c r="K494" s="2">
        <v>12</v>
      </c>
      <c r="L494" s="11">
        <v>0</v>
      </c>
      <c r="M494" s="13">
        <v>44167</v>
      </c>
      <c r="N494" s="10">
        <f t="shared" si="114"/>
        <v>1</v>
      </c>
      <c r="O494" s="11">
        <v>1</v>
      </c>
      <c r="P494" s="1" t="s">
        <v>786</v>
      </c>
      <c r="Q494" s="2">
        <v>3</v>
      </c>
      <c r="R494" s="11">
        <v>0</v>
      </c>
      <c r="S494" s="11">
        <v>0</v>
      </c>
      <c r="T494" s="11">
        <v>0</v>
      </c>
    </row>
    <row r="495" spans="1:20" ht="14.25" customHeight="1">
      <c r="A495" s="23" t="s">
        <v>14</v>
      </c>
      <c r="B495" s="1" t="s">
        <v>67</v>
      </c>
      <c r="C495" s="1" t="s">
        <v>138</v>
      </c>
      <c r="D495" s="1" t="s">
        <v>139</v>
      </c>
      <c r="E495" s="2">
        <v>30</v>
      </c>
      <c r="F495" s="10" t="str">
        <f t="shared" si="112"/>
        <v>第17条の４第１項</v>
      </c>
      <c r="G495" s="11">
        <v>1</v>
      </c>
      <c r="H495" s="2">
        <v>35</v>
      </c>
      <c r="I495" s="10" t="str">
        <f t="shared" si="113"/>
        <v>(14)</v>
      </c>
      <c r="J495" s="11">
        <v>0</v>
      </c>
      <c r="K495" s="2">
        <v>19</v>
      </c>
      <c r="L495" s="11">
        <v>0</v>
      </c>
      <c r="M495" s="13">
        <v>44532</v>
      </c>
      <c r="N495" s="10">
        <f t="shared" si="114"/>
        <v>0</v>
      </c>
      <c r="O495" s="11">
        <v>1</v>
      </c>
      <c r="P495" s="1" t="s">
        <v>786</v>
      </c>
      <c r="Q495" s="2">
        <v>3</v>
      </c>
      <c r="R495" s="11">
        <v>0</v>
      </c>
      <c r="S495" s="11">
        <v>0</v>
      </c>
      <c r="T495" s="11">
        <v>0</v>
      </c>
    </row>
    <row r="496" spans="1:20" ht="14.25" customHeight="1">
      <c r="A496" s="23" t="s">
        <v>14</v>
      </c>
      <c r="B496" s="1" t="s">
        <v>67</v>
      </c>
      <c r="C496" s="1" t="s">
        <v>138</v>
      </c>
      <c r="D496" s="1" t="s">
        <v>139</v>
      </c>
      <c r="E496" s="2">
        <v>30</v>
      </c>
      <c r="F496" s="10" t="str">
        <f t="shared" si="112"/>
        <v>第17条の４第１項</v>
      </c>
      <c r="G496" s="11">
        <v>1</v>
      </c>
      <c r="H496" s="2">
        <v>35</v>
      </c>
      <c r="I496" s="10" t="str">
        <f t="shared" si="113"/>
        <v>(14)</v>
      </c>
      <c r="J496" s="11">
        <v>0</v>
      </c>
      <c r="K496" s="2">
        <v>22</v>
      </c>
      <c r="L496" s="11">
        <v>0</v>
      </c>
      <c r="M496" s="13">
        <v>44532</v>
      </c>
      <c r="N496" s="10">
        <f t="shared" si="114"/>
        <v>0</v>
      </c>
      <c r="O496" s="11">
        <v>1</v>
      </c>
      <c r="P496" s="1" t="s">
        <v>786</v>
      </c>
      <c r="Q496" s="2">
        <v>3</v>
      </c>
      <c r="R496" s="11">
        <v>0</v>
      </c>
      <c r="S496" s="11">
        <v>0</v>
      </c>
      <c r="T496" s="11">
        <v>0</v>
      </c>
    </row>
    <row r="497" spans="1:20" ht="14.25" customHeight="1">
      <c r="A497" s="23" t="s">
        <v>14</v>
      </c>
      <c r="B497" s="1" t="s">
        <v>67</v>
      </c>
      <c r="C497" s="1" t="s">
        <v>138</v>
      </c>
      <c r="D497" s="1" t="s">
        <v>139</v>
      </c>
      <c r="E497" s="2">
        <v>30</v>
      </c>
      <c r="F497" s="10" t="str">
        <f t="shared" si="112"/>
        <v>第17条の４第１項</v>
      </c>
      <c r="G497" s="11">
        <v>1</v>
      </c>
      <c r="H497" s="2">
        <v>31</v>
      </c>
      <c r="I497" s="10" t="str">
        <f t="shared" si="113"/>
        <v>(12)　イ</v>
      </c>
      <c r="J497" s="11">
        <v>0</v>
      </c>
      <c r="K497" s="2">
        <v>12</v>
      </c>
      <c r="L497" s="11">
        <v>0</v>
      </c>
      <c r="M497" s="13">
        <v>44546</v>
      </c>
      <c r="N497" s="10">
        <f t="shared" si="114"/>
        <v>0</v>
      </c>
      <c r="O497" s="11">
        <v>1</v>
      </c>
      <c r="P497" s="1" t="s">
        <v>641</v>
      </c>
      <c r="Q497" s="2">
        <v>3</v>
      </c>
      <c r="R497" s="11">
        <v>0</v>
      </c>
      <c r="S497" s="11">
        <v>0</v>
      </c>
      <c r="T497" s="11">
        <v>0</v>
      </c>
    </row>
    <row r="498" spans="1:20" ht="14.25" customHeight="1">
      <c r="A498" s="23" t="s">
        <v>14</v>
      </c>
      <c r="B498" s="1" t="s">
        <v>67</v>
      </c>
      <c r="C498" s="1" t="s">
        <v>138</v>
      </c>
      <c r="D498" s="1" t="s">
        <v>139</v>
      </c>
      <c r="E498" s="2">
        <v>30</v>
      </c>
      <c r="F498" s="10" t="str">
        <f t="shared" si="112"/>
        <v>第17条の４第１項</v>
      </c>
      <c r="G498" s="11">
        <v>1</v>
      </c>
      <c r="H498" s="2">
        <v>31</v>
      </c>
      <c r="I498" s="10" t="str">
        <f t="shared" si="113"/>
        <v>(12)　イ</v>
      </c>
      <c r="J498" s="11">
        <v>0</v>
      </c>
      <c r="K498" s="2">
        <v>19</v>
      </c>
      <c r="L498" s="11">
        <v>0</v>
      </c>
      <c r="M498" s="13">
        <v>44546</v>
      </c>
      <c r="N498" s="10">
        <f t="shared" si="114"/>
        <v>0</v>
      </c>
      <c r="O498" s="11">
        <v>1</v>
      </c>
      <c r="P498" s="1" t="s">
        <v>641</v>
      </c>
      <c r="Q498" s="2">
        <v>3</v>
      </c>
      <c r="R498" s="11">
        <v>0</v>
      </c>
      <c r="S498" s="11">
        <v>0</v>
      </c>
      <c r="T498" s="11">
        <v>0</v>
      </c>
    </row>
    <row r="499" spans="1:20" ht="14.25" customHeight="1">
      <c r="A499" s="23" t="s">
        <v>14</v>
      </c>
      <c r="B499" s="1" t="s">
        <v>67</v>
      </c>
      <c r="C499" s="1" t="s">
        <v>138</v>
      </c>
      <c r="D499" s="1" t="s">
        <v>139</v>
      </c>
      <c r="E499" s="2">
        <v>30</v>
      </c>
      <c r="F499" s="10" t="str">
        <f t="shared" si="112"/>
        <v>第17条の４第１項</v>
      </c>
      <c r="G499" s="11">
        <v>1</v>
      </c>
      <c r="H499" s="2">
        <v>22</v>
      </c>
      <c r="I499" s="10" t="str">
        <f t="shared" si="113"/>
        <v>(6)　ロ(1)</v>
      </c>
      <c r="J499" s="11">
        <v>0</v>
      </c>
      <c r="K499" s="2">
        <v>22</v>
      </c>
      <c r="L499" s="11">
        <v>0</v>
      </c>
      <c r="M499" s="13">
        <v>44649</v>
      </c>
      <c r="N499" s="10">
        <f t="shared" si="114"/>
        <v>0</v>
      </c>
      <c r="O499" s="11">
        <v>1</v>
      </c>
      <c r="P499" s="1" t="s">
        <v>787</v>
      </c>
      <c r="Q499" s="2">
        <v>3</v>
      </c>
      <c r="R499" s="11">
        <v>0</v>
      </c>
      <c r="S499" s="11">
        <v>0</v>
      </c>
      <c r="T499" s="11">
        <v>0</v>
      </c>
    </row>
    <row r="500" spans="1:20" ht="14.25" customHeight="1">
      <c r="A500" s="23" t="s">
        <v>14</v>
      </c>
      <c r="B500" s="1" t="s">
        <v>67</v>
      </c>
      <c r="C500" s="1" t="s">
        <v>138</v>
      </c>
      <c r="D500" s="1" t="s">
        <v>139</v>
      </c>
      <c r="E500" s="2">
        <v>30</v>
      </c>
      <c r="F500" s="10" t="str">
        <f t="shared" si="112"/>
        <v>第17条の４第１項</v>
      </c>
      <c r="G500" s="11">
        <v>1</v>
      </c>
      <c r="H500" s="2">
        <v>31</v>
      </c>
      <c r="I500" s="10" t="str">
        <f t="shared" si="113"/>
        <v>(12)　イ</v>
      </c>
      <c r="J500" s="11">
        <v>0</v>
      </c>
      <c r="K500" s="2">
        <v>24</v>
      </c>
      <c r="L500" s="11">
        <v>0</v>
      </c>
      <c r="M500" s="13">
        <v>44649</v>
      </c>
      <c r="N500" s="10">
        <f t="shared" si="114"/>
        <v>0</v>
      </c>
      <c r="O500" s="11">
        <v>1</v>
      </c>
      <c r="P500" s="1" t="s">
        <v>787</v>
      </c>
      <c r="Q500" s="2">
        <v>3</v>
      </c>
      <c r="R500" s="11">
        <v>0</v>
      </c>
      <c r="S500" s="11">
        <v>0</v>
      </c>
      <c r="T500" s="11">
        <v>0</v>
      </c>
    </row>
    <row r="501" spans="1:20" ht="14.25" customHeight="1">
      <c r="A501" s="23" t="s">
        <v>14</v>
      </c>
      <c r="B501" s="1" t="s">
        <v>67</v>
      </c>
      <c r="C501" s="1" t="s">
        <v>138</v>
      </c>
      <c r="D501" s="1" t="s">
        <v>139</v>
      </c>
      <c r="E501" s="2">
        <v>30</v>
      </c>
      <c r="F501" s="10" t="str">
        <f t="shared" si="112"/>
        <v>第17条の４第１項</v>
      </c>
      <c r="G501" s="11">
        <v>1</v>
      </c>
      <c r="H501" s="2">
        <v>31</v>
      </c>
      <c r="I501" s="10" t="str">
        <f t="shared" si="113"/>
        <v>(12)　イ</v>
      </c>
      <c r="J501" s="11">
        <v>0</v>
      </c>
      <c r="K501" s="2">
        <v>27</v>
      </c>
      <c r="L501" s="11">
        <v>0</v>
      </c>
      <c r="M501" s="13">
        <v>44649</v>
      </c>
      <c r="N501" s="10">
        <f t="shared" si="114"/>
        <v>0</v>
      </c>
      <c r="O501" s="11">
        <v>1</v>
      </c>
      <c r="P501" s="1" t="s">
        <v>787</v>
      </c>
      <c r="Q501" s="2">
        <v>3</v>
      </c>
      <c r="R501" s="11">
        <v>0</v>
      </c>
      <c r="S501" s="11">
        <v>0</v>
      </c>
      <c r="T501" s="11">
        <v>0</v>
      </c>
    </row>
    <row r="502" spans="1:20" ht="14.25" customHeight="1">
      <c r="A502" s="23" t="s">
        <v>14</v>
      </c>
      <c r="B502" s="1" t="s">
        <v>67</v>
      </c>
      <c r="C502" s="1" t="s">
        <v>138</v>
      </c>
      <c r="D502" s="1" t="s">
        <v>139</v>
      </c>
      <c r="E502" s="2">
        <v>30</v>
      </c>
      <c r="F502" s="10" t="str">
        <f t="shared" si="112"/>
        <v>第17条の４第１項</v>
      </c>
      <c r="G502" s="11">
        <v>1</v>
      </c>
      <c r="H502" s="2">
        <v>31</v>
      </c>
      <c r="I502" s="10" t="str">
        <f t="shared" si="113"/>
        <v>(12)　イ</v>
      </c>
      <c r="J502" s="11">
        <v>0</v>
      </c>
      <c r="K502" s="2">
        <v>12</v>
      </c>
      <c r="L502" s="11">
        <v>0</v>
      </c>
      <c r="M502" s="13">
        <v>44144</v>
      </c>
      <c r="N502" s="10">
        <f t="shared" si="114"/>
        <v>1</v>
      </c>
      <c r="O502" s="11">
        <v>1</v>
      </c>
      <c r="P502" s="1" t="s">
        <v>553</v>
      </c>
      <c r="Q502" s="2">
        <v>1</v>
      </c>
      <c r="R502" s="11">
        <v>0</v>
      </c>
      <c r="S502" s="11">
        <v>0</v>
      </c>
      <c r="T502" s="11">
        <v>0</v>
      </c>
    </row>
    <row r="503" spans="1:20" ht="14.25" customHeight="1">
      <c r="A503" s="23" t="s">
        <v>14</v>
      </c>
      <c r="B503" s="1" t="s">
        <v>67</v>
      </c>
      <c r="C503" s="1" t="s">
        <v>138</v>
      </c>
      <c r="D503" s="1" t="s">
        <v>139</v>
      </c>
      <c r="E503" s="2">
        <v>30</v>
      </c>
      <c r="F503" s="10" t="str">
        <f t="shared" si="112"/>
        <v>第17条の４第１項</v>
      </c>
      <c r="G503" s="11">
        <v>1</v>
      </c>
      <c r="H503" s="2">
        <v>31</v>
      </c>
      <c r="I503" s="10" t="str">
        <f t="shared" si="113"/>
        <v>(12)　イ</v>
      </c>
      <c r="J503" s="11">
        <v>0</v>
      </c>
      <c r="K503" s="2">
        <v>22</v>
      </c>
      <c r="L503" s="11">
        <v>0</v>
      </c>
      <c r="M503" s="13">
        <v>44144</v>
      </c>
      <c r="N503" s="10">
        <f t="shared" si="114"/>
        <v>1</v>
      </c>
      <c r="O503" s="11">
        <v>1</v>
      </c>
      <c r="P503" s="1" t="s">
        <v>553</v>
      </c>
      <c r="Q503" s="2">
        <v>1</v>
      </c>
      <c r="R503" s="11">
        <v>0</v>
      </c>
      <c r="S503" s="11">
        <v>0</v>
      </c>
      <c r="T503" s="11">
        <v>0</v>
      </c>
    </row>
    <row r="504" spans="1:20" ht="14.25" customHeight="1">
      <c r="A504" s="23" t="s">
        <v>14</v>
      </c>
      <c r="B504" s="1" t="s">
        <v>67</v>
      </c>
      <c r="C504" s="1" t="s">
        <v>138</v>
      </c>
      <c r="D504" s="1" t="s">
        <v>139</v>
      </c>
      <c r="E504" s="2">
        <v>30</v>
      </c>
      <c r="F504" s="10" t="str">
        <f t="shared" si="112"/>
        <v>第17条の４第１項</v>
      </c>
      <c r="G504" s="11">
        <v>1</v>
      </c>
      <c r="H504" s="2">
        <v>31</v>
      </c>
      <c r="I504" s="10" t="str">
        <f t="shared" si="113"/>
        <v>(12)　イ</v>
      </c>
      <c r="J504" s="11">
        <v>0</v>
      </c>
      <c r="K504" s="2">
        <v>22</v>
      </c>
      <c r="L504" s="11">
        <v>0</v>
      </c>
      <c r="M504" s="13">
        <v>44042</v>
      </c>
      <c r="N504" s="10">
        <f t="shared" si="114"/>
        <v>1</v>
      </c>
      <c r="O504" s="11">
        <v>1</v>
      </c>
      <c r="P504" s="1" t="s">
        <v>545</v>
      </c>
      <c r="Q504" s="2">
        <v>1</v>
      </c>
      <c r="R504" s="11">
        <v>1</v>
      </c>
      <c r="S504" s="11">
        <v>0</v>
      </c>
      <c r="T504" s="11">
        <v>0</v>
      </c>
    </row>
    <row r="505" spans="1:20" ht="14.25" customHeight="1">
      <c r="A505" s="23" t="s">
        <v>14</v>
      </c>
      <c r="B505" s="1" t="s">
        <v>67</v>
      </c>
      <c r="C505" s="1" t="s">
        <v>138</v>
      </c>
      <c r="D505" s="1" t="s">
        <v>139</v>
      </c>
      <c r="E505" s="2">
        <v>30</v>
      </c>
      <c r="F505" s="10" t="str">
        <f t="shared" si="112"/>
        <v>第17条の４第１項</v>
      </c>
      <c r="G505" s="11">
        <v>1</v>
      </c>
      <c r="H505" s="2">
        <v>31</v>
      </c>
      <c r="I505" s="10" t="str">
        <f t="shared" si="113"/>
        <v>(12)　イ</v>
      </c>
      <c r="J505" s="11">
        <v>0</v>
      </c>
      <c r="K505" s="2">
        <v>12</v>
      </c>
      <c r="L505" s="11">
        <v>0</v>
      </c>
      <c r="M505" s="13">
        <v>43256</v>
      </c>
      <c r="N505" s="10">
        <f t="shared" si="114"/>
        <v>3</v>
      </c>
      <c r="O505" s="11">
        <v>1</v>
      </c>
      <c r="P505" s="1" t="s">
        <v>672</v>
      </c>
      <c r="Q505" s="2">
        <v>1</v>
      </c>
      <c r="R505" s="11">
        <v>0</v>
      </c>
      <c r="S505" s="11">
        <v>0</v>
      </c>
      <c r="T505" s="11">
        <v>0</v>
      </c>
    </row>
    <row r="506" spans="1:20" ht="14.25" customHeight="1">
      <c r="A506" s="23" t="s">
        <v>14</v>
      </c>
      <c r="B506" s="1" t="s">
        <v>67</v>
      </c>
      <c r="C506" s="1" t="s">
        <v>138</v>
      </c>
      <c r="D506" s="1" t="s">
        <v>139</v>
      </c>
      <c r="E506" s="2">
        <v>30</v>
      </c>
      <c r="F506" s="10" t="str">
        <f t="shared" si="112"/>
        <v>第17条の４第１項</v>
      </c>
      <c r="G506" s="11">
        <v>1</v>
      </c>
      <c r="H506" s="2">
        <v>31</v>
      </c>
      <c r="I506" s="10" t="str">
        <f t="shared" si="113"/>
        <v>(12)　イ</v>
      </c>
      <c r="J506" s="11">
        <v>0</v>
      </c>
      <c r="K506" s="2">
        <v>22</v>
      </c>
      <c r="L506" s="11">
        <v>0</v>
      </c>
      <c r="M506" s="13">
        <v>43256</v>
      </c>
      <c r="N506" s="10">
        <f t="shared" si="114"/>
        <v>3</v>
      </c>
      <c r="O506" s="11">
        <v>1</v>
      </c>
      <c r="P506" s="1" t="s">
        <v>672</v>
      </c>
      <c r="Q506" s="2">
        <v>1</v>
      </c>
      <c r="R506" s="11">
        <v>0</v>
      </c>
      <c r="S506" s="11">
        <v>0</v>
      </c>
      <c r="T506" s="11">
        <v>0</v>
      </c>
    </row>
    <row r="507" spans="1:20" ht="14.25" customHeight="1">
      <c r="A507" s="23" t="s">
        <v>14</v>
      </c>
      <c r="B507" s="1" t="s">
        <v>67</v>
      </c>
      <c r="C507" s="1" t="s">
        <v>138</v>
      </c>
      <c r="D507" s="1" t="s">
        <v>139</v>
      </c>
      <c r="E507" s="2">
        <v>30</v>
      </c>
      <c r="F507" s="10" t="str">
        <f t="shared" si="112"/>
        <v>第17条の４第１項</v>
      </c>
      <c r="G507" s="11">
        <v>1</v>
      </c>
      <c r="H507" s="2">
        <v>31</v>
      </c>
      <c r="I507" s="10" t="str">
        <f t="shared" si="113"/>
        <v>(12)　イ</v>
      </c>
      <c r="J507" s="11">
        <v>0</v>
      </c>
      <c r="K507" s="2">
        <v>12</v>
      </c>
      <c r="L507" s="11">
        <v>0</v>
      </c>
      <c r="M507" s="13">
        <v>44004</v>
      </c>
      <c r="N507" s="10">
        <f t="shared" si="114"/>
        <v>1</v>
      </c>
      <c r="O507" s="11">
        <v>1</v>
      </c>
      <c r="P507" s="1" t="s">
        <v>788</v>
      </c>
      <c r="Q507" s="2">
        <v>1</v>
      </c>
      <c r="R507" s="11">
        <v>0</v>
      </c>
      <c r="S507" s="11">
        <v>0</v>
      </c>
      <c r="T507" s="11">
        <v>0</v>
      </c>
    </row>
    <row r="508" spans="1:20" ht="14.25" customHeight="1">
      <c r="A508" s="23" t="s">
        <v>14</v>
      </c>
      <c r="B508" s="1" t="s">
        <v>67</v>
      </c>
      <c r="C508" s="1" t="s">
        <v>138</v>
      </c>
      <c r="D508" s="1" t="s">
        <v>139</v>
      </c>
      <c r="E508" s="2">
        <v>30</v>
      </c>
      <c r="F508" s="10" t="str">
        <f t="shared" si="112"/>
        <v>第17条の４第１項</v>
      </c>
      <c r="G508" s="11">
        <v>1</v>
      </c>
      <c r="H508" s="2">
        <v>31</v>
      </c>
      <c r="I508" s="10" t="str">
        <f t="shared" si="113"/>
        <v>(12)　イ</v>
      </c>
      <c r="J508" s="11">
        <v>0</v>
      </c>
      <c r="K508" s="2">
        <v>22</v>
      </c>
      <c r="L508" s="11">
        <v>0</v>
      </c>
      <c r="M508" s="13">
        <v>44004</v>
      </c>
      <c r="N508" s="10">
        <f t="shared" si="114"/>
        <v>1</v>
      </c>
      <c r="O508" s="11">
        <v>1</v>
      </c>
      <c r="P508" s="1" t="s">
        <v>788</v>
      </c>
      <c r="Q508" s="2">
        <v>1</v>
      </c>
      <c r="R508" s="11">
        <v>0</v>
      </c>
      <c r="S508" s="11">
        <v>0</v>
      </c>
      <c r="T508" s="11">
        <v>0</v>
      </c>
    </row>
    <row r="509" spans="1:20" ht="14.25" customHeight="1">
      <c r="A509" s="23" t="s">
        <v>14</v>
      </c>
      <c r="B509" s="1" t="s">
        <v>67</v>
      </c>
      <c r="C509" s="1" t="s">
        <v>138</v>
      </c>
      <c r="D509" s="1" t="s">
        <v>139</v>
      </c>
      <c r="E509" s="2">
        <v>30</v>
      </c>
      <c r="F509" s="10" t="str">
        <f t="shared" si="112"/>
        <v>第17条の４第１項</v>
      </c>
      <c r="G509" s="11">
        <v>1</v>
      </c>
      <c r="H509" s="2">
        <v>31</v>
      </c>
      <c r="I509" s="10" t="str">
        <f t="shared" si="113"/>
        <v>(12)　イ</v>
      </c>
      <c r="J509" s="11">
        <v>0</v>
      </c>
      <c r="K509" s="2">
        <v>12</v>
      </c>
      <c r="L509" s="11">
        <v>0</v>
      </c>
      <c r="M509" s="13">
        <v>43921</v>
      </c>
      <c r="N509" s="10">
        <f t="shared" si="114"/>
        <v>2</v>
      </c>
      <c r="O509" s="11">
        <v>1</v>
      </c>
      <c r="P509" s="1" t="s">
        <v>789</v>
      </c>
      <c r="Q509" s="2">
        <v>1</v>
      </c>
      <c r="R509" s="11">
        <v>0</v>
      </c>
      <c r="S509" s="11">
        <v>0</v>
      </c>
      <c r="T509" s="11">
        <v>0</v>
      </c>
    </row>
    <row r="510" spans="1:20" ht="14.25" customHeight="1">
      <c r="A510" s="23" t="s">
        <v>14</v>
      </c>
      <c r="B510" s="1" t="s">
        <v>67</v>
      </c>
      <c r="C510" s="1" t="s">
        <v>261</v>
      </c>
      <c r="D510" s="1" t="s">
        <v>262</v>
      </c>
      <c r="E510" s="2">
        <v>30</v>
      </c>
      <c r="F510" s="10" t="str">
        <f t="shared" si="112"/>
        <v>第17条の４第１項</v>
      </c>
      <c r="G510" s="11">
        <v>2</v>
      </c>
      <c r="H510" s="2">
        <v>31</v>
      </c>
      <c r="I510" s="10" t="str">
        <f t="shared" si="113"/>
        <v>(12)　イ</v>
      </c>
      <c r="J510" s="11">
        <v>0</v>
      </c>
      <c r="K510" s="2">
        <v>22</v>
      </c>
      <c r="L510" s="11">
        <v>0</v>
      </c>
      <c r="M510" s="13">
        <v>43593</v>
      </c>
      <c r="N510" s="10">
        <f t="shared" si="114"/>
        <v>2</v>
      </c>
      <c r="O510" s="11">
        <v>1</v>
      </c>
      <c r="P510" s="1" t="s">
        <v>790</v>
      </c>
      <c r="Q510" s="2">
        <v>3</v>
      </c>
      <c r="R510" s="11">
        <v>0</v>
      </c>
      <c r="S510" s="11">
        <v>0</v>
      </c>
      <c r="T510" s="11">
        <v>0</v>
      </c>
    </row>
    <row r="511" spans="1:20" ht="14.25" customHeight="1">
      <c r="A511" s="23" t="s">
        <v>14</v>
      </c>
      <c r="B511" s="1" t="s">
        <v>67</v>
      </c>
      <c r="C511" s="1" t="s">
        <v>261</v>
      </c>
      <c r="D511" s="1" t="s">
        <v>262</v>
      </c>
      <c r="E511" s="2">
        <v>30</v>
      </c>
      <c r="F511" s="10" t="str">
        <f t="shared" si="112"/>
        <v>第17条の４第１項</v>
      </c>
      <c r="G511" s="11">
        <v>2</v>
      </c>
      <c r="H511" s="2">
        <v>31</v>
      </c>
      <c r="I511" s="10" t="str">
        <f t="shared" si="113"/>
        <v>(12)　イ</v>
      </c>
      <c r="J511" s="11">
        <v>0</v>
      </c>
      <c r="K511" s="2">
        <v>22</v>
      </c>
      <c r="L511" s="11">
        <v>0</v>
      </c>
      <c r="M511" s="13">
        <v>43823</v>
      </c>
      <c r="N511" s="10">
        <f t="shared" si="114"/>
        <v>2</v>
      </c>
      <c r="O511" s="11">
        <v>1</v>
      </c>
      <c r="P511" s="1" t="s">
        <v>482</v>
      </c>
      <c r="Q511" s="2">
        <v>3</v>
      </c>
      <c r="R511" s="11">
        <v>0</v>
      </c>
      <c r="S511" s="11">
        <v>0</v>
      </c>
      <c r="T511" s="11">
        <v>0</v>
      </c>
    </row>
    <row r="512" spans="1:20" ht="14.25" customHeight="1">
      <c r="A512" s="23" t="s">
        <v>14</v>
      </c>
      <c r="B512" s="1" t="s">
        <v>67</v>
      </c>
      <c r="C512" s="1" t="s">
        <v>263</v>
      </c>
      <c r="D512" s="1" t="s">
        <v>411</v>
      </c>
      <c r="E512" s="2">
        <v>3</v>
      </c>
      <c r="F512" s="10" t="str">
        <f t="shared" si="112"/>
        <v>第３条第１項第３号</v>
      </c>
      <c r="G512" s="11">
        <v>3</v>
      </c>
      <c r="H512" s="2" t="s">
        <v>14</v>
      </c>
      <c r="I512" s="10" t="e">
        <f t="shared" si="113"/>
        <v>#N/A</v>
      </c>
      <c r="J512" s="11" t="s">
        <v>14</v>
      </c>
      <c r="K512" s="2" t="s">
        <v>14</v>
      </c>
      <c r="L512" s="11" t="s">
        <v>14</v>
      </c>
      <c r="M512" s="13">
        <v>44389</v>
      </c>
      <c r="N512" s="10">
        <f t="shared" si="114"/>
        <v>0</v>
      </c>
      <c r="O512" s="11">
        <v>1</v>
      </c>
      <c r="P512" s="1" t="s">
        <v>791</v>
      </c>
      <c r="Q512" s="2">
        <v>1</v>
      </c>
      <c r="R512" s="11" t="s">
        <v>14</v>
      </c>
      <c r="S512" s="11" t="s">
        <v>14</v>
      </c>
      <c r="T512" s="11" t="s">
        <v>14</v>
      </c>
    </row>
    <row r="513" spans="1:20" ht="14.25" customHeight="1">
      <c r="A513" s="23" t="s">
        <v>14</v>
      </c>
      <c r="B513" s="1" t="s">
        <v>67</v>
      </c>
      <c r="C513" s="1" t="s">
        <v>263</v>
      </c>
      <c r="D513" s="1" t="s">
        <v>554</v>
      </c>
      <c r="E513" s="2">
        <v>17</v>
      </c>
      <c r="F513" s="10" t="str">
        <f t="shared" si="112"/>
        <v>第５条の３（第３条第１項第３号）</v>
      </c>
      <c r="G513" s="11">
        <v>2</v>
      </c>
      <c r="H513" s="2">
        <v>31</v>
      </c>
      <c r="I513" s="10" t="str">
        <f t="shared" si="113"/>
        <v>(12)　イ</v>
      </c>
      <c r="J513" s="11">
        <v>0</v>
      </c>
      <c r="K513" s="2">
        <v>0</v>
      </c>
      <c r="L513" s="11">
        <v>0</v>
      </c>
      <c r="M513" s="13">
        <v>44529</v>
      </c>
      <c r="N513" s="10">
        <f t="shared" si="114"/>
        <v>0</v>
      </c>
      <c r="O513" s="11">
        <v>2</v>
      </c>
      <c r="P513" s="1" t="s">
        <v>562</v>
      </c>
      <c r="Q513" s="2">
        <v>1</v>
      </c>
      <c r="R513" s="11">
        <v>0</v>
      </c>
      <c r="S513" s="11">
        <v>0</v>
      </c>
      <c r="T513" s="11">
        <v>0</v>
      </c>
    </row>
    <row r="514" spans="1:20" ht="14.25" customHeight="1">
      <c r="A514" s="23" t="s">
        <v>14</v>
      </c>
      <c r="B514" s="1" t="s">
        <v>67</v>
      </c>
      <c r="C514" s="1" t="s">
        <v>263</v>
      </c>
      <c r="D514" s="1" t="s">
        <v>554</v>
      </c>
      <c r="E514" s="2">
        <v>30</v>
      </c>
      <c r="F514" s="10" t="str">
        <f t="shared" si="112"/>
        <v>第17条の４第１項</v>
      </c>
      <c r="G514" s="11">
        <v>2</v>
      </c>
      <c r="H514" s="2">
        <v>35</v>
      </c>
      <c r="I514" s="10" t="str">
        <f t="shared" si="113"/>
        <v>(14)</v>
      </c>
      <c r="J514" s="11">
        <v>0</v>
      </c>
      <c r="K514" s="2">
        <v>22</v>
      </c>
      <c r="L514" s="11">
        <v>0</v>
      </c>
      <c r="M514" s="13">
        <v>44565</v>
      </c>
      <c r="N514" s="10">
        <f t="shared" si="114"/>
        <v>0</v>
      </c>
      <c r="O514" s="11">
        <v>1</v>
      </c>
      <c r="P514" s="1" t="s">
        <v>792</v>
      </c>
      <c r="Q514" s="2">
        <v>4</v>
      </c>
      <c r="R514" s="11">
        <v>0</v>
      </c>
      <c r="S514" s="11">
        <v>0</v>
      </c>
      <c r="T514" s="11">
        <v>0</v>
      </c>
    </row>
    <row r="515" spans="1:20" ht="14.25" customHeight="1">
      <c r="A515" s="23" t="s">
        <v>14</v>
      </c>
      <c r="B515" s="1" t="s">
        <v>67</v>
      </c>
      <c r="C515" s="1" t="s">
        <v>263</v>
      </c>
      <c r="D515" s="1" t="s">
        <v>264</v>
      </c>
      <c r="E515" s="2">
        <v>17</v>
      </c>
      <c r="F515" s="10" t="str">
        <f t="shared" si="112"/>
        <v>第５条の３（第３条第１項第３号）</v>
      </c>
      <c r="G515" s="11">
        <v>2</v>
      </c>
      <c r="H515" s="2">
        <v>31</v>
      </c>
      <c r="I515" s="10" t="str">
        <f t="shared" si="113"/>
        <v>(12)　イ</v>
      </c>
      <c r="J515" s="11">
        <v>0</v>
      </c>
      <c r="K515" s="14">
        <v>0</v>
      </c>
      <c r="L515" s="11">
        <v>0</v>
      </c>
      <c r="M515" s="13">
        <v>44529</v>
      </c>
      <c r="N515" s="10">
        <f t="shared" si="114"/>
        <v>0</v>
      </c>
      <c r="O515" s="11">
        <v>2</v>
      </c>
      <c r="P515" s="1" t="s">
        <v>562</v>
      </c>
      <c r="Q515" s="2">
        <v>1</v>
      </c>
      <c r="R515" s="11">
        <v>0</v>
      </c>
      <c r="S515" s="11">
        <v>0</v>
      </c>
      <c r="T515" s="11">
        <v>0</v>
      </c>
    </row>
    <row r="516" spans="1:20" ht="14.25" customHeight="1">
      <c r="A516" s="23" t="s">
        <v>14</v>
      </c>
      <c r="B516" s="1" t="s">
        <v>67</v>
      </c>
      <c r="C516" s="1" t="s">
        <v>263</v>
      </c>
      <c r="D516" s="1" t="s">
        <v>264</v>
      </c>
      <c r="E516" s="2">
        <v>30</v>
      </c>
      <c r="F516" s="10" t="str">
        <f t="shared" ref="F516:F579" si="115">VLOOKUP(E516,$BS$4:$BT$39,2,FALSE)</f>
        <v>第17条の４第１項</v>
      </c>
      <c r="G516" s="11">
        <v>2</v>
      </c>
      <c r="H516" s="2">
        <v>35</v>
      </c>
      <c r="I516" s="10" t="str">
        <f t="shared" ref="I516:I579" si="116">VLOOKUP(H516,$BV$4:$BX$53,2,FALSE)</f>
        <v>(14)</v>
      </c>
      <c r="J516" s="11">
        <v>0</v>
      </c>
      <c r="K516" s="2">
        <v>22</v>
      </c>
      <c r="L516" s="11">
        <v>0</v>
      </c>
      <c r="M516" s="13">
        <v>44565</v>
      </c>
      <c r="N516" s="10">
        <f t="shared" ref="N516:N579" si="117">DATEDIF(M516,"2022/3/31","Y")</f>
        <v>0</v>
      </c>
      <c r="O516" s="11">
        <v>1</v>
      </c>
      <c r="P516" s="1" t="s">
        <v>792</v>
      </c>
      <c r="Q516" s="2">
        <v>4</v>
      </c>
      <c r="R516" s="11">
        <v>0</v>
      </c>
      <c r="S516" s="11">
        <v>0</v>
      </c>
      <c r="T516" s="11">
        <v>0</v>
      </c>
    </row>
    <row r="517" spans="1:20" ht="14.25" customHeight="1">
      <c r="A517" s="23" t="s">
        <v>14</v>
      </c>
      <c r="B517" s="1" t="s">
        <v>67</v>
      </c>
      <c r="C517" s="1" t="s">
        <v>263</v>
      </c>
      <c r="D517" s="1" t="s">
        <v>793</v>
      </c>
      <c r="E517" s="2">
        <v>12</v>
      </c>
      <c r="F517" s="10" t="str">
        <f t="shared" si="115"/>
        <v>第５条の２（使用の禁止）</v>
      </c>
      <c r="G517" s="11">
        <v>2</v>
      </c>
      <c r="H517" s="2">
        <v>31</v>
      </c>
      <c r="I517" s="10" t="str">
        <f t="shared" si="116"/>
        <v>(12)　イ</v>
      </c>
      <c r="J517" s="11">
        <v>0</v>
      </c>
      <c r="K517" s="2">
        <v>0</v>
      </c>
      <c r="L517" s="11">
        <v>0</v>
      </c>
      <c r="M517" s="13">
        <v>44455</v>
      </c>
      <c r="N517" s="10">
        <f t="shared" si="117"/>
        <v>0</v>
      </c>
      <c r="O517" s="11">
        <v>2</v>
      </c>
      <c r="P517" s="1" t="s">
        <v>562</v>
      </c>
      <c r="Q517" s="2">
        <v>1</v>
      </c>
      <c r="R517" s="11">
        <v>0</v>
      </c>
      <c r="S517" s="11">
        <v>0</v>
      </c>
      <c r="T517" s="11">
        <v>0</v>
      </c>
    </row>
    <row r="518" spans="1:20" ht="14.25" customHeight="1">
      <c r="A518" s="23" t="s">
        <v>14</v>
      </c>
      <c r="B518" s="1" t="s">
        <v>67</v>
      </c>
      <c r="C518" s="1" t="s">
        <v>155</v>
      </c>
      <c r="D518" s="1" t="s">
        <v>156</v>
      </c>
      <c r="E518" s="2">
        <v>30</v>
      </c>
      <c r="F518" s="10" t="str">
        <f t="shared" si="115"/>
        <v>第17条の４第１項</v>
      </c>
      <c r="G518" s="11">
        <v>2</v>
      </c>
      <c r="H518" s="2">
        <v>39</v>
      </c>
      <c r="I518" s="10" t="str">
        <f t="shared" si="116"/>
        <v>(16)　イ</v>
      </c>
      <c r="J518" s="11">
        <v>0</v>
      </c>
      <c r="K518" s="14">
        <v>22</v>
      </c>
      <c r="L518" s="11">
        <v>0</v>
      </c>
      <c r="M518" s="13">
        <v>42761</v>
      </c>
      <c r="N518" s="10">
        <f t="shared" si="117"/>
        <v>5</v>
      </c>
      <c r="O518" s="11">
        <v>1</v>
      </c>
      <c r="P518" s="1" t="s">
        <v>483</v>
      </c>
      <c r="Q518" s="2">
        <v>4</v>
      </c>
      <c r="R518" s="11">
        <v>0</v>
      </c>
      <c r="S518" s="11">
        <v>0</v>
      </c>
      <c r="T518" s="11">
        <v>0</v>
      </c>
    </row>
    <row r="519" spans="1:20" ht="14.25" customHeight="1">
      <c r="A519" s="23" t="s">
        <v>14</v>
      </c>
      <c r="B519" s="1" t="s">
        <v>67</v>
      </c>
      <c r="C519" s="1" t="s">
        <v>155</v>
      </c>
      <c r="D519" s="1" t="s">
        <v>156</v>
      </c>
      <c r="E519" s="2">
        <v>30</v>
      </c>
      <c r="F519" s="10" t="str">
        <f t="shared" si="115"/>
        <v>第17条の４第１項</v>
      </c>
      <c r="G519" s="11">
        <v>2</v>
      </c>
      <c r="H519" s="2">
        <v>31</v>
      </c>
      <c r="I519" s="10" t="str">
        <f t="shared" si="116"/>
        <v>(12)　イ</v>
      </c>
      <c r="J519" s="11">
        <v>0</v>
      </c>
      <c r="K519" s="2">
        <v>12</v>
      </c>
      <c r="L519" s="11">
        <v>0</v>
      </c>
      <c r="M519" s="13">
        <v>43717</v>
      </c>
      <c r="N519" s="10">
        <f t="shared" si="117"/>
        <v>2</v>
      </c>
      <c r="O519" s="11">
        <v>1</v>
      </c>
      <c r="P519" s="1" t="s">
        <v>432</v>
      </c>
      <c r="Q519" s="2">
        <v>3</v>
      </c>
      <c r="R519" s="11">
        <v>0</v>
      </c>
      <c r="S519" s="11">
        <v>0</v>
      </c>
      <c r="T519" s="11">
        <v>0</v>
      </c>
    </row>
    <row r="520" spans="1:20" ht="14.25" customHeight="1">
      <c r="A520" s="23" t="s">
        <v>14</v>
      </c>
      <c r="B520" s="1" t="s">
        <v>67</v>
      </c>
      <c r="C520" s="1" t="s">
        <v>155</v>
      </c>
      <c r="D520" s="1" t="s">
        <v>156</v>
      </c>
      <c r="E520" s="2">
        <v>30</v>
      </c>
      <c r="F520" s="10" t="str">
        <f t="shared" si="115"/>
        <v>第17条の４第１項</v>
      </c>
      <c r="G520" s="11">
        <v>2</v>
      </c>
      <c r="H520" s="2">
        <v>31</v>
      </c>
      <c r="I520" s="10" t="str">
        <f t="shared" si="116"/>
        <v>(12)　イ</v>
      </c>
      <c r="J520" s="11">
        <v>0</v>
      </c>
      <c r="K520" s="2">
        <v>12</v>
      </c>
      <c r="L520" s="11">
        <v>0</v>
      </c>
      <c r="M520" s="13">
        <v>43717</v>
      </c>
      <c r="N520" s="10">
        <f t="shared" si="117"/>
        <v>2</v>
      </c>
      <c r="O520" s="11">
        <v>1</v>
      </c>
      <c r="P520" s="1" t="s">
        <v>432</v>
      </c>
      <c r="Q520" s="2">
        <v>3</v>
      </c>
      <c r="R520" s="11">
        <v>0</v>
      </c>
      <c r="S520" s="11">
        <v>0</v>
      </c>
      <c r="T520" s="11">
        <v>0</v>
      </c>
    </row>
    <row r="521" spans="1:20" ht="14.25" customHeight="1">
      <c r="A521" s="23" t="s">
        <v>14</v>
      </c>
      <c r="B521" s="1" t="s">
        <v>67</v>
      </c>
      <c r="C521" s="1" t="s">
        <v>155</v>
      </c>
      <c r="D521" s="1" t="s">
        <v>156</v>
      </c>
      <c r="E521" s="2">
        <v>30</v>
      </c>
      <c r="F521" s="10" t="str">
        <f t="shared" si="115"/>
        <v>第17条の４第１項</v>
      </c>
      <c r="G521" s="11">
        <v>2</v>
      </c>
      <c r="H521" s="2">
        <v>31</v>
      </c>
      <c r="I521" s="10" t="str">
        <f t="shared" si="116"/>
        <v>(12)　イ</v>
      </c>
      <c r="J521" s="11">
        <v>0</v>
      </c>
      <c r="K521" s="14">
        <v>22</v>
      </c>
      <c r="L521" s="11">
        <v>0</v>
      </c>
      <c r="M521" s="13">
        <v>43740</v>
      </c>
      <c r="N521" s="10">
        <f t="shared" si="117"/>
        <v>2</v>
      </c>
      <c r="O521" s="11">
        <v>1</v>
      </c>
      <c r="P521" s="1" t="s">
        <v>426</v>
      </c>
      <c r="Q521" s="2">
        <v>4</v>
      </c>
      <c r="R521" s="11">
        <v>0</v>
      </c>
      <c r="S521" s="11">
        <v>0</v>
      </c>
      <c r="T521" s="11">
        <v>0</v>
      </c>
    </row>
    <row r="522" spans="1:20" ht="14.25" customHeight="1">
      <c r="A522" s="23" t="s">
        <v>14</v>
      </c>
      <c r="B522" s="1" t="s">
        <v>67</v>
      </c>
      <c r="C522" s="1" t="s">
        <v>155</v>
      </c>
      <c r="D522" s="1" t="s">
        <v>156</v>
      </c>
      <c r="E522" s="2">
        <v>30</v>
      </c>
      <c r="F522" s="10" t="str">
        <f t="shared" si="115"/>
        <v>第17条の４第１項</v>
      </c>
      <c r="G522" s="11">
        <v>2</v>
      </c>
      <c r="H522" s="2">
        <v>31</v>
      </c>
      <c r="I522" s="10" t="str">
        <f t="shared" si="116"/>
        <v>(12)　イ</v>
      </c>
      <c r="J522" s="11">
        <v>0</v>
      </c>
      <c r="K522" s="2">
        <v>12</v>
      </c>
      <c r="L522" s="11">
        <v>0</v>
      </c>
      <c r="M522" s="13">
        <v>43740</v>
      </c>
      <c r="N522" s="10">
        <f t="shared" si="117"/>
        <v>2</v>
      </c>
      <c r="O522" s="11">
        <v>1</v>
      </c>
      <c r="P522" s="1" t="s">
        <v>426</v>
      </c>
      <c r="Q522" s="2">
        <v>4</v>
      </c>
      <c r="R522" s="11">
        <v>0</v>
      </c>
      <c r="S522" s="11">
        <v>0</v>
      </c>
      <c r="T522" s="11">
        <v>0</v>
      </c>
    </row>
    <row r="523" spans="1:20" ht="14.25" customHeight="1">
      <c r="A523" s="23" t="s">
        <v>14</v>
      </c>
      <c r="B523" s="1" t="s">
        <v>67</v>
      </c>
      <c r="C523" s="1" t="s">
        <v>155</v>
      </c>
      <c r="D523" s="1" t="s">
        <v>156</v>
      </c>
      <c r="E523" s="2">
        <v>30</v>
      </c>
      <c r="F523" s="10" t="str">
        <f t="shared" si="115"/>
        <v>第17条の４第１項</v>
      </c>
      <c r="G523" s="11">
        <v>2</v>
      </c>
      <c r="H523" s="2">
        <v>31</v>
      </c>
      <c r="I523" s="10" t="str">
        <f t="shared" si="116"/>
        <v>(12)　イ</v>
      </c>
      <c r="J523" s="11">
        <v>0</v>
      </c>
      <c r="K523" s="2">
        <v>22</v>
      </c>
      <c r="L523" s="11">
        <v>0</v>
      </c>
      <c r="M523" s="13">
        <v>43809</v>
      </c>
      <c r="N523" s="10">
        <f t="shared" si="117"/>
        <v>2</v>
      </c>
      <c r="O523" s="11">
        <v>1</v>
      </c>
      <c r="P523" s="1" t="s">
        <v>444</v>
      </c>
      <c r="Q523" s="2">
        <v>3</v>
      </c>
      <c r="R523" s="11">
        <v>0</v>
      </c>
      <c r="S523" s="11">
        <v>0</v>
      </c>
      <c r="T523" s="11">
        <v>0</v>
      </c>
    </row>
    <row r="524" spans="1:20" ht="14.25" customHeight="1">
      <c r="A524" s="23" t="s">
        <v>14</v>
      </c>
      <c r="B524" s="1" t="s">
        <v>67</v>
      </c>
      <c r="C524" s="1" t="s">
        <v>155</v>
      </c>
      <c r="D524" s="1" t="s">
        <v>156</v>
      </c>
      <c r="E524" s="2">
        <v>30</v>
      </c>
      <c r="F524" s="10" t="str">
        <f t="shared" si="115"/>
        <v>第17条の４第１項</v>
      </c>
      <c r="G524" s="11">
        <v>2</v>
      </c>
      <c r="H524" s="2">
        <v>31</v>
      </c>
      <c r="I524" s="10" t="str">
        <f t="shared" si="116"/>
        <v>(12)　イ</v>
      </c>
      <c r="J524" s="11">
        <v>0</v>
      </c>
      <c r="K524" s="14">
        <v>12</v>
      </c>
      <c r="L524" s="11">
        <v>0</v>
      </c>
      <c r="M524" s="13">
        <v>43809</v>
      </c>
      <c r="N524" s="10">
        <f t="shared" si="117"/>
        <v>2</v>
      </c>
      <c r="O524" s="11">
        <v>1</v>
      </c>
      <c r="P524" s="1" t="s">
        <v>444</v>
      </c>
      <c r="Q524" s="2">
        <v>3</v>
      </c>
      <c r="R524" s="11">
        <v>0</v>
      </c>
      <c r="S524" s="11">
        <v>0</v>
      </c>
      <c r="T524" s="11">
        <v>0</v>
      </c>
    </row>
    <row r="525" spans="1:20" ht="14.25" customHeight="1">
      <c r="A525" s="23" t="s">
        <v>14</v>
      </c>
      <c r="B525" s="1" t="s">
        <v>67</v>
      </c>
      <c r="C525" s="1" t="s">
        <v>155</v>
      </c>
      <c r="D525" s="1" t="s">
        <v>156</v>
      </c>
      <c r="E525" s="2">
        <v>30</v>
      </c>
      <c r="F525" s="10" t="str">
        <f t="shared" si="115"/>
        <v>第17条の４第１項</v>
      </c>
      <c r="G525" s="11">
        <v>2</v>
      </c>
      <c r="H525" s="2">
        <v>31</v>
      </c>
      <c r="I525" s="10" t="str">
        <f t="shared" si="116"/>
        <v>(12)　イ</v>
      </c>
      <c r="J525" s="11">
        <v>0</v>
      </c>
      <c r="K525" s="2">
        <v>12</v>
      </c>
      <c r="L525" s="11">
        <v>0</v>
      </c>
      <c r="M525" s="13">
        <v>43924</v>
      </c>
      <c r="N525" s="10">
        <f t="shared" si="117"/>
        <v>1</v>
      </c>
      <c r="O525" s="11">
        <v>1</v>
      </c>
      <c r="P525" s="1" t="s">
        <v>555</v>
      </c>
      <c r="Q525" s="2">
        <v>3</v>
      </c>
      <c r="R525" s="11">
        <v>0</v>
      </c>
      <c r="S525" s="11">
        <v>0</v>
      </c>
      <c r="T525" s="11">
        <v>0</v>
      </c>
    </row>
    <row r="526" spans="1:20" ht="14.25" customHeight="1">
      <c r="A526" s="23" t="s">
        <v>14</v>
      </c>
      <c r="B526" s="1" t="s">
        <v>67</v>
      </c>
      <c r="C526" s="1" t="s">
        <v>155</v>
      </c>
      <c r="D526" s="1" t="s">
        <v>156</v>
      </c>
      <c r="E526" s="2">
        <v>30</v>
      </c>
      <c r="F526" s="10" t="str">
        <f t="shared" si="115"/>
        <v>第17条の４第１項</v>
      </c>
      <c r="G526" s="11">
        <v>2</v>
      </c>
      <c r="H526" s="2">
        <v>31</v>
      </c>
      <c r="I526" s="10" t="str">
        <f t="shared" si="116"/>
        <v>(12)　イ</v>
      </c>
      <c r="J526" s="11">
        <v>0</v>
      </c>
      <c r="K526" s="2">
        <v>22</v>
      </c>
      <c r="L526" s="11">
        <v>0</v>
      </c>
      <c r="M526" s="13">
        <v>43928</v>
      </c>
      <c r="N526" s="10">
        <f t="shared" si="117"/>
        <v>1</v>
      </c>
      <c r="O526" s="11">
        <v>1</v>
      </c>
      <c r="P526" s="1" t="s">
        <v>556</v>
      </c>
      <c r="Q526" s="2">
        <v>4</v>
      </c>
      <c r="R526" s="11">
        <v>0</v>
      </c>
      <c r="S526" s="11">
        <v>0</v>
      </c>
      <c r="T526" s="11">
        <v>0</v>
      </c>
    </row>
    <row r="527" spans="1:20" ht="14.25" customHeight="1">
      <c r="A527" s="23" t="s">
        <v>14</v>
      </c>
      <c r="B527" s="1" t="s">
        <v>67</v>
      </c>
      <c r="C527" s="1" t="s">
        <v>155</v>
      </c>
      <c r="D527" s="1" t="s">
        <v>156</v>
      </c>
      <c r="E527" s="2">
        <v>30</v>
      </c>
      <c r="F527" s="10" t="str">
        <f t="shared" si="115"/>
        <v>第17条の４第１項</v>
      </c>
      <c r="G527" s="11">
        <v>2</v>
      </c>
      <c r="H527" s="2">
        <v>31</v>
      </c>
      <c r="I527" s="10" t="str">
        <f t="shared" si="116"/>
        <v>(12)　イ</v>
      </c>
      <c r="J527" s="11">
        <v>0</v>
      </c>
      <c r="K527" s="14">
        <v>12</v>
      </c>
      <c r="L527" s="11">
        <v>0</v>
      </c>
      <c r="M527" s="13">
        <v>43928</v>
      </c>
      <c r="N527" s="10">
        <f t="shared" si="117"/>
        <v>1</v>
      </c>
      <c r="O527" s="11">
        <v>1</v>
      </c>
      <c r="P527" s="1" t="s">
        <v>556</v>
      </c>
      <c r="Q527" s="2">
        <v>4</v>
      </c>
      <c r="R527" s="11">
        <v>0</v>
      </c>
      <c r="S527" s="11">
        <v>0</v>
      </c>
      <c r="T527" s="11">
        <v>0</v>
      </c>
    </row>
    <row r="528" spans="1:20" ht="14.25" customHeight="1">
      <c r="A528" s="23" t="s">
        <v>14</v>
      </c>
      <c r="B528" s="1" t="s">
        <v>67</v>
      </c>
      <c r="C528" s="1" t="s">
        <v>155</v>
      </c>
      <c r="D528" s="1" t="s">
        <v>156</v>
      </c>
      <c r="E528" s="2">
        <v>30</v>
      </c>
      <c r="F528" s="10" t="str">
        <f t="shared" si="115"/>
        <v>第17条の４第１項</v>
      </c>
      <c r="G528" s="11">
        <v>2</v>
      </c>
      <c r="H528" s="2">
        <v>31</v>
      </c>
      <c r="I528" s="10" t="str">
        <f t="shared" si="116"/>
        <v>(12)　イ</v>
      </c>
      <c r="J528" s="11">
        <v>0</v>
      </c>
      <c r="K528" s="2">
        <v>12</v>
      </c>
      <c r="L528" s="11">
        <v>0</v>
      </c>
      <c r="M528" s="13">
        <v>43928</v>
      </c>
      <c r="N528" s="10">
        <f t="shared" si="117"/>
        <v>1</v>
      </c>
      <c r="O528" s="11">
        <v>1</v>
      </c>
      <c r="P528" s="1" t="s">
        <v>556</v>
      </c>
      <c r="Q528" s="2">
        <v>4</v>
      </c>
      <c r="R528" s="11">
        <v>0</v>
      </c>
      <c r="S528" s="11">
        <v>0</v>
      </c>
      <c r="T528" s="11">
        <v>0</v>
      </c>
    </row>
    <row r="529" spans="1:20" ht="14.25" customHeight="1">
      <c r="A529" s="23" t="s">
        <v>14</v>
      </c>
      <c r="B529" s="1" t="s">
        <v>67</v>
      </c>
      <c r="C529" s="1" t="s">
        <v>155</v>
      </c>
      <c r="D529" s="1" t="s">
        <v>156</v>
      </c>
      <c r="E529" s="2">
        <v>30</v>
      </c>
      <c r="F529" s="10" t="str">
        <f t="shared" si="115"/>
        <v>第17条の４第１項</v>
      </c>
      <c r="G529" s="11">
        <v>2</v>
      </c>
      <c r="H529" s="2">
        <v>31</v>
      </c>
      <c r="I529" s="10" t="str">
        <f t="shared" si="116"/>
        <v>(12)　イ</v>
      </c>
      <c r="J529" s="11">
        <v>0</v>
      </c>
      <c r="K529" s="2">
        <v>22</v>
      </c>
      <c r="L529" s="11">
        <v>0</v>
      </c>
      <c r="M529" s="13">
        <v>43928</v>
      </c>
      <c r="N529" s="10">
        <f t="shared" si="117"/>
        <v>1</v>
      </c>
      <c r="O529" s="11">
        <v>1</v>
      </c>
      <c r="P529" s="1" t="s">
        <v>556</v>
      </c>
      <c r="Q529" s="2">
        <v>4</v>
      </c>
      <c r="R529" s="11">
        <v>0</v>
      </c>
      <c r="S529" s="11">
        <v>0</v>
      </c>
      <c r="T529" s="11">
        <v>0</v>
      </c>
    </row>
    <row r="530" spans="1:20" ht="14.25" customHeight="1">
      <c r="A530" s="23" t="s">
        <v>14</v>
      </c>
      <c r="B530" s="1" t="s">
        <v>67</v>
      </c>
      <c r="C530" s="1" t="s">
        <v>155</v>
      </c>
      <c r="D530" s="1" t="s">
        <v>156</v>
      </c>
      <c r="E530" s="2">
        <v>30</v>
      </c>
      <c r="F530" s="10" t="str">
        <f t="shared" si="115"/>
        <v>第17条の４第１項</v>
      </c>
      <c r="G530" s="11">
        <v>2</v>
      </c>
      <c r="H530" s="2">
        <v>31</v>
      </c>
      <c r="I530" s="10" t="str">
        <f t="shared" si="116"/>
        <v>(12)　イ</v>
      </c>
      <c r="J530" s="11">
        <v>0</v>
      </c>
      <c r="K530" s="14">
        <v>12</v>
      </c>
      <c r="L530" s="11">
        <v>0</v>
      </c>
      <c r="M530" s="13">
        <v>43928</v>
      </c>
      <c r="N530" s="10">
        <f t="shared" si="117"/>
        <v>1</v>
      </c>
      <c r="O530" s="11">
        <v>1</v>
      </c>
      <c r="P530" s="1" t="s">
        <v>556</v>
      </c>
      <c r="Q530" s="2">
        <v>4</v>
      </c>
      <c r="R530" s="11">
        <v>0</v>
      </c>
      <c r="S530" s="11">
        <v>0</v>
      </c>
      <c r="T530" s="11">
        <v>0</v>
      </c>
    </row>
    <row r="531" spans="1:20" ht="14.25" customHeight="1">
      <c r="A531" s="23" t="s">
        <v>14</v>
      </c>
      <c r="B531" s="1" t="s">
        <v>67</v>
      </c>
      <c r="C531" s="1" t="s">
        <v>155</v>
      </c>
      <c r="D531" s="1" t="s">
        <v>156</v>
      </c>
      <c r="E531" s="2">
        <v>30</v>
      </c>
      <c r="F531" s="10" t="str">
        <f t="shared" si="115"/>
        <v>第17条の４第１項</v>
      </c>
      <c r="G531" s="11">
        <v>2</v>
      </c>
      <c r="H531" s="2">
        <v>31</v>
      </c>
      <c r="I531" s="10" t="str">
        <f t="shared" si="116"/>
        <v>(12)　イ</v>
      </c>
      <c r="J531" s="11">
        <v>0</v>
      </c>
      <c r="K531" s="2">
        <v>12</v>
      </c>
      <c r="L531" s="11">
        <v>0</v>
      </c>
      <c r="M531" s="13">
        <v>43928</v>
      </c>
      <c r="N531" s="10">
        <f t="shared" si="117"/>
        <v>1</v>
      </c>
      <c r="O531" s="11">
        <v>1</v>
      </c>
      <c r="P531" s="1" t="s">
        <v>556</v>
      </c>
      <c r="Q531" s="2">
        <v>4</v>
      </c>
      <c r="R531" s="11">
        <v>0</v>
      </c>
      <c r="S531" s="11">
        <v>0</v>
      </c>
      <c r="T531" s="11">
        <v>0</v>
      </c>
    </row>
    <row r="532" spans="1:20" ht="14.25" customHeight="1">
      <c r="A532" s="23" t="s">
        <v>14</v>
      </c>
      <c r="B532" s="1" t="s">
        <v>67</v>
      </c>
      <c r="C532" s="1" t="s">
        <v>155</v>
      </c>
      <c r="D532" s="1" t="s">
        <v>156</v>
      </c>
      <c r="E532" s="2">
        <v>30</v>
      </c>
      <c r="F532" s="10" t="str">
        <f t="shared" si="115"/>
        <v>第17条の４第１項</v>
      </c>
      <c r="G532" s="11">
        <v>2</v>
      </c>
      <c r="H532" s="2">
        <v>31</v>
      </c>
      <c r="I532" s="10" t="str">
        <f t="shared" si="116"/>
        <v>(12)　イ</v>
      </c>
      <c r="J532" s="11">
        <v>0</v>
      </c>
      <c r="K532" s="2">
        <v>12</v>
      </c>
      <c r="L532" s="11">
        <v>0</v>
      </c>
      <c r="M532" s="13">
        <v>44464</v>
      </c>
      <c r="N532" s="10">
        <f t="shared" si="117"/>
        <v>0</v>
      </c>
      <c r="O532" s="11">
        <v>1</v>
      </c>
      <c r="P532" s="1" t="s">
        <v>665</v>
      </c>
      <c r="Q532" s="2">
        <v>3</v>
      </c>
      <c r="R532" s="11">
        <v>0</v>
      </c>
      <c r="S532" s="11">
        <v>0</v>
      </c>
      <c r="T532" s="11">
        <v>0</v>
      </c>
    </row>
    <row r="533" spans="1:20" ht="14.25" customHeight="1">
      <c r="A533" s="23" t="s">
        <v>14</v>
      </c>
      <c r="B533" s="1" t="s">
        <v>67</v>
      </c>
      <c r="C533" s="1" t="s">
        <v>155</v>
      </c>
      <c r="D533" s="1" t="s">
        <v>156</v>
      </c>
      <c r="E533" s="2">
        <v>30</v>
      </c>
      <c r="F533" s="10" t="str">
        <f t="shared" si="115"/>
        <v>第17条の４第１項</v>
      </c>
      <c r="G533" s="11">
        <v>2</v>
      </c>
      <c r="H533" s="2">
        <v>39</v>
      </c>
      <c r="I533" s="10" t="str">
        <f t="shared" si="116"/>
        <v>(16)　イ</v>
      </c>
      <c r="J533" s="11">
        <v>0</v>
      </c>
      <c r="K533" s="14">
        <v>22</v>
      </c>
      <c r="L533" s="11">
        <v>0</v>
      </c>
      <c r="M533" s="13">
        <v>44464</v>
      </c>
      <c r="N533" s="10">
        <f t="shared" si="117"/>
        <v>0</v>
      </c>
      <c r="O533" s="11">
        <v>1</v>
      </c>
      <c r="P533" s="1" t="s">
        <v>649</v>
      </c>
      <c r="Q533" s="2">
        <v>3</v>
      </c>
      <c r="R533" s="11">
        <v>0</v>
      </c>
      <c r="S533" s="11">
        <v>0</v>
      </c>
      <c r="T533" s="11">
        <v>0</v>
      </c>
    </row>
    <row r="534" spans="1:20" ht="14.25" customHeight="1">
      <c r="A534" s="23" t="s">
        <v>14</v>
      </c>
      <c r="B534" s="1" t="s">
        <v>67</v>
      </c>
      <c r="C534" s="1" t="s">
        <v>155</v>
      </c>
      <c r="D534" s="1" t="s">
        <v>156</v>
      </c>
      <c r="E534" s="2">
        <v>30</v>
      </c>
      <c r="F534" s="10" t="str">
        <f t="shared" si="115"/>
        <v>第17条の４第１項</v>
      </c>
      <c r="G534" s="11">
        <v>2</v>
      </c>
      <c r="H534" s="2">
        <v>31</v>
      </c>
      <c r="I534" s="10" t="str">
        <f t="shared" si="116"/>
        <v>(12)　イ</v>
      </c>
      <c r="J534" s="11">
        <v>0</v>
      </c>
      <c r="K534" s="2">
        <v>22</v>
      </c>
      <c r="L534" s="11">
        <v>0</v>
      </c>
      <c r="M534" s="13">
        <v>44468</v>
      </c>
      <c r="N534" s="10">
        <f t="shared" si="117"/>
        <v>0</v>
      </c>
      <c r="O534" s="11">
        <v>1</v>
      </c>
      <c r="P534" s="1" t="s">
        <v>735</v>
      </c>
      <c r="Q534" s="2">
        <v>3</v>
      </c>
      <c r="R534" s="11">
        <v>0</v>
      </c>
      <c r="S534" s="11">
        <v>0</v>
      </c>
      <c r="T534" s="11">
        <v>0</v>
      </c>
    </row>
    <row r="535" spans="1:20" ht="14.25" customHeight="1">
      <c r="A535" s="23" t="s">
        <v>14</v>
      </c>
      <c r="B535" s="1" t="s">
        <v>67</v>
      </c>
      <c r="C535" s="1" t="s">
        <v>155</v>
      </c>
      <c r="D535" s="1" t="s">
        <v>157</v>
      </c>
      <c r="E535" s="2">
        <v>30</v>
      </c>
      <c r="F535" s="10" t="str">
        <f t="shared" si="115"/>
        <v>第17条の４第１項</v>
      </c>
      <c r="G535" s="11">
        <v>2</v>
      </c>
      <c r="H535" s="2">
        <v>17</v>
      </c>
      <c r="I535" s="10" t="str">
        <f t="shared" si="116"/>
        <v xml:space="preserve">(4) </v>
      </c>
      <c r="J535" s="11">
        <v>0</v>
      </c>
      <c r="K535" s="2">
        <v>12</v>
      </c>
      <c r="L535" s="11">
        <v>0</v>
      </c>
      <c r="M535" s="13">
        <v>43283</v>
      </c>
      <c r="N535" s="10">
        <f t="shared" si="117"/>
        <v>3</v>
      </c>
      <c r="O535" s="11">
        <v>1</v>
      </c>
      <c r="P535" s="1" t="s">
        <v>440</v>
      </c>
      <c r="Q535" s="2">
        <v>3</v>
      </c>
      <c r="R535" s="11">
        <v>0</v>
      </c>
      <c r="S535" s="11">
        <v>0</v>
      </c>
      <c r="T535" s="11">
        <v>0</v>
      </c>
    </row>
    <row r="536" spans="1:20" ht="14.25" customHeight="1">
      <c r="A536" s="23" t="s">
        <v>14</v>
      </c>
      <c r="B536" s="1" t="s">
        <v>67</v>
      </c>
      <c r="C536" s="1" t="s">
        <v>155</v>
      </c>
      <c r="D536" s="1" t="s">
        <v>157</v>
      </c>
      <c r="E536" s="2">
        <v>30</v>
      </c>
      <c r="F536" s="10" t="str">
        <f t="shared" si="115"/>
        <v>第17条の４第１項</v>
      </c>
      <c r="G536" s="11">
        <v>2</v>
      </c>
      <c r="H536" s="2">
        <v>31</v>
      </c>
      <c r="I536" s="10" t="str">
        <f t="shared" si="116"/>
        <v>(12)　イ</v>
      </c>
      <c r="J536" s="11">
        <v>0</v>
      </c>
      <c r="K536" s="14">
        <v>22</v>
      </c>
      <c r="L536" s="11">
        <v>0</v>
      </c>
      <c r="M536" s="13">
        <v>43455</v>
      </c>
      <c r="N536" s="10">
        <f t="shared" si="117"/>
        <v>3</v>
      </c>
      <c r="O536" s="11">
        <v>1</v>
      </c>
      <c r="P536" s="1" t="s">
        <v>484</v>
      </c>
      <c r="Q536" s="2">
        <v>3</v>
      </c>
      <c r="R536" s="11">
        <v>0</v>
      </c>
      <c r="S536" s="11">
        <v>0</v>
      </c>
      <c r="T536" s="11">
        <v>0</v>
      </c>
    </row>
    <row r="537" spans="1:20" ht="14.25" customHeight="1">
      <c r="A537" s="23" t="s">
        <v>14</v>
      </c>
      <c r="B537" s="1" t="s">
        <v>67</v>
      </c>
      <c r="C537" s="1" t="s">
        <v>155</v>
      </c>
      <c r="D537" s="1" t="s">
        <v>157</v>
      </c>
      <c r="E537" s="2">
        <v>30</v>
      </c>
      <c r="F537" s="10" t="str">
        <f t="shared" si="115"/>
        <v>第17条の４第１項</v>
      </c>
      <c r="G537" s="11">
        <v>2</v>
      </c>
      <c r="H537" s="2">
        <v>31</v>
      </c>
      <c r="I537" s="10" t="str">
        <f t="shared" si="116"/>
        <v>(12)　イ</v>
      </c>
      <c r="J537" s="11">
        <v>0</v>
      </c>
      <c r="K537" s="2">
        <v>12</v>
      </c>
      <c r="L537" s="11">
        <v>0</v>
      </c>
      <c r="M537" s="13">
        <v>43455</v>
      </c>
      <c r="N537" s="10">
        <f t="shared" si="117"/>
        <v>3</v>
      </c>
      <c r="O537" s="11">
        <v>1</v>
      </c>
      <c r="P537" s="1" t="s">
        <v>484</v>
      </c>
      <c r="Q537" s="2">
        <v>3</v>
      </c>
      <c r="R537" s="11">
        <v>0</v>
      </c>
      <c r="S537" s="11">
        <v>0</v>
      </c>
      <c r="T537" s="11">
        <v>0</v>
      </c>
    </row>
    <row r="538" spans="1:20" ht="14.25" customHeight="1">
      <c r="A538" s="23" t="s">
        <v>14</v>
      </c>
      <c r="B538" s="1" t="s">
        <v>67</v>
      </c>
      <c r="C538" s="1" t="s">
        <v>155</v>
      </c>
      <c r="D538" s="1" t="s">
        <v>157</v>
      </c>
      <c r="E538" s="2">
        <v>30</v>
      </c>
      <c r="F538" s="10" t="str">
        <f t="shared" si="115"/>
        <v>第17条の４第１項</v>
      </c>
      <c r="G538" s="11">
        <v>2</v>
      </c>
      <c r="H538" s="2">
        <v>31</v>
      </c>
      <c r="I538" s="10" t="str">
        <f t="shared" si="116"/>
        <v>(12)　イ</v>
      </c>
      <c r="J538" s="11">
        <v>0</v>
      </c>
      <c r="K538" s="2">
        <v>12</v>
      </c>
      <c r="L538" s="11">
        <v>0</v>
      </c>
      <c r="M538" s="13">
        <v>43675</v>
      </c>
      <c r="N538" s="10">
        <f t="shared" si="117"/>
        <v>2</v>
      </c>
      <c r="O538" s="11">
        <v>1</v>
      </c>
      <c r="P538" s="1" t="s">
        <v>485</v>
      </c>
      <c r="Q538" s="2">
        <v>4</v>
      </c>
      <c r="R538" s="11">
        <v>0</v>
      </c>
      <c r="S538" s="11">
        <v>0</v>
      </c>
      <c r="T538" s="11">
        <v>0</v>
      </c>
    </row>
    <row r="539" spans="1:20" ht="14.25" customHeight="1">
      <c r="A539" s="23" t="s">
        <v>14</v>
      </c>
      <c r="B539" s="1" t="s">
        <v>67</v>
      </c>
      <c r="C539" s="1" t="s">
        <v>155</v>
      </c>
      <c r="D539" s="1" t="s">
        <v>157</v>
      </c>
      <c r="E539" s="2">
        <v>30</v>
      </c>
      <c r="F539" s="10" t="str">
        <f t="shared" si="115"/>
        <v>第17条の４第１項</v>
      </c>
      <c r="G539" s="11">
        <v>2</v>
      </c>
      <c r="H539" s="2">
        <v>31</v>
      </c>
      <c r="I539" s="10" t="str">
        <f t="shared" si="116"/>
        <v>(12)　イ</v>
      </c>
      <c r="J539" s="11">
        <v>0</v>
      </c>
      <c r="K539" s="14">
        <v>22</v>
      </c>
      <c r="L539" s="11">
        <v>0</v>
      </c>
      <c r="M539" s="13">
        <v>43675</v>
      </c>
      <c r="N539" s="10">
        <f t="shared" si="117"/>
        <v>2</v>
      </c>
      <c r="O539" s="11">
        <v>1</v>
      </c>
      <c r="P539" s="1" t="s">
        <v>485</v>
      </c>
      <c r="Q539" s="2">
        <v>4</v>
      </c>
      <c r="R539" s="11">
        <v>0</v>
      </c>
      <c r="S539" s="11">
        <v>0</v>
      </c>
      <c r="T539" s="11">
        <v>0</v>
      </c>
    </row>
    <row r="540" spans="1:20" ht="14.25" customHeight="1">
      <c r="A540" s="23" t="s">
        <v>14</v>
      </c>
      <c r="B540" s="1" t="s">
        <v>67</v>
      </c>
      <c r="C540" s="1" t="s">
        <v>155</v>
      </c>
      <c r="D540" s="1" t="s">
        <v>157</v>
      </c>
      <c r="E540" s="2">
        <v>30</v>
      </c>
      <c r="F540" s="10" t="str">
        <f t="shared" si="115"/>
        <v>第17条の４第１項</v>
      </c>
      <c r="G540" s="11">
        <v>2</v>
      </c>
      <c r="H540" s="2">
        <v>31</v>
      </c>
      <c r="I540" s="10" t="str">
        <f t="shared" si="116"/>
        <v>(12)　イ</v>
      </c>
      <c r="J540" s="11">
        <v>0</v>
      </c>
      <c r="K540" s="2">
        <v>13</v>
      </c>
      <c r="L540" s="11">
        <v>0</v>
      </c>
      <c r="M540" s="13">
        <v>43675</v>
      </c>
      <c r="N540" s="10">
        <f t="shared" si="117"/>
        <v>2</v>
      </c>
      <c r="O540" s="11">
        <v>1</v>
      </c>
      <c r="P540" s="1" t="s">
        <v>485</v>
      </c>
      <c r="Q540" s="2">
        <v>4</v>
      </c>
      <c r="R540" s="11">
        <v>0</v>
      </c>
      <c r="S540" s="11">
        <v>0</v>
      </c>
      <c r="T540" s="11">
        <v>0</v>
      </c>
    </row>
    <row r="541" spans="1:20" ht="14.25" customHeight="1">
      <c r="A541" s="23" t="s">
        <v>14</v>
      </c>
      <c r="B541" s="1" t="s">
        <v>67</v>
      </c>
      <c r="C541" s="1" t="s">
        <v>155</v>
      </c>
      <c r="D541" s="1" t="s">
        <v>157</v>
      </c>
      <c r="E541" s="2">
        <v>30</v>
      </c>
      <c r="F541" s="10" t="str">
        <f t="shared" si="115"/>
        <v>第17条の４第１項</v>
      </c>
      <c r="G541" s="11">
        <v>2</v>
      </c>
      <c r="H541" s="2">
        <v>31</v>
      </c>
      <c r="I541" s="10" t="str">
        <f t="shared" si="116"/>
        <v>(12)　イ</v>
      </c>
      <c r="J541" s="11">
        <v>0</v>
      </c>
      <c r="K541" s="2">
        <v>12</v>
      </c>
      <c r="L541" s="11">
        <v>0</v>
      </c>
      <c r="M541" s="13">
        <v>43720</v>
      </c>
      <c r="N541" s="10">
        <f t="shared" si="117"/>
        <v>2</v>
      </c>
      <c r="O541" s="11">
        <v>1</v>
      </c>
      <c r="P541" s="1" t="s">
        <v>446</v>
      </c>
      <c r="Q541" s="2">
        <v>4</v>
      </c>
      <c r="R541" s="11">
        <v>0</v>
      </c>
      <c r="S541" s="11">
        <v>0</v>
      </c>
      <c r="T541" s="11">
        <v>0</v>
      </c>
    </row>
    <row r="542" spans="1:20" ht="14.25" customHeight="1">
      <c r="A542" s="23" t="s">
        <v>14</v>
      </c>
      <c r="B542" s="1" t="s">
        <v>67</v>
      </c>
      <c r="C542" s="1" t="s">
        <v>155</v>
      </c>
      <c r="D542" s="1" t="s">
        <v>412</v>
      </c>
      <c r="E542" s="2">
        <v>30</v>
      </c>
      <c r="F542" s="10" t="str">
        <f t="shared" si="115"/>
        <v>第17条の４第１項</v>
      </c>
      <c r="G542" s="11">
        <v>2</v>
      </c>
      <c r="H542" s="2">
        <v>31</v>
      </c>
      <c r="I542" s="10" t="str">
        <f t="shared" si="116"/>
        <v>(12)　イ</v>
      </c>
      <c r="J542" s="11">
        <v>0</v>
      </c>
      <c r="K542" s="14">
        <v>12</v>
      </c>
      <c r="L542" s="11">
        <v>0</v>
      </c>
      <c r="M542" s="13">
        <v>43899</v>
      </c>
      <c r="N542" s="10">
        <f t="shared" si="117"/>
        <v>2</v>
      </c>
      <c r="O542" s="11">
        <v>1</v>
      </c>
      <c r="P542" s="1" t="s">
        <v>486</v>
      </c>
      <c r="Q542" s="2">
        <v>4</v>
      </c>
      <c r="R542" s="11">
        <v>0</v>
      </c>
      <c r="S542" s="11">
        <v>0</v>
      </c>
      <c r="T542" s="11">
        <v>0</v>
      </c>
    </row>
    <row r="543" spans="1:20" ht="14.25" customHeight="1">
      <c r="A543" s="23" t="s">
        <v>14</v>
      </c>
      <c r="B543" s="1" t="s">
        <v>67</v>
      </c>
      <c r="C543" s="1" t="s">
        <v>155</v>
      </c>
      <c r="D543" s="1" t="s">
        <v>412</v>
      </c>
      <c r="E543" s="2">
        <v>30</v>
      </c>
      <c r="F543" s="10" t="str">
        <f t="shared" si="115"/>
        <v>第17条の４第１項</v>
      </c>
      <c r="G543" s="11">
        <v>2</v>
      </c>
      <c r="H543" s="2">
        <v>35</v>
      </c>
      <c r="I543" s="10" t="str">
        <f t="shared" si="116"/>
        <v>(14)</v>
      </c>
      <c r="J543" s="11">
        <v>0</v>
      </c>
      <c r="K543" s="2">
        <v>12</v>
      </c>
      <c r="L543" s="11">
        <v>0</v>
      </c>
      <c r="M543" s="13">
        <v>43899</v>
      </c>
      <c r="N543" s="10">
        <f t="shared" si="117"/>
        <v>2</v>
      </c>
      <c r="O543" s="11">
        <v>1</v>
      </c>
      <c r="P543" s="1" t="s">
        <v>486</v>
      </c>
      <c r="Q543" s="2">
        <v>4</v>
      </c>
      <c r="R543" s="11">
        <v>0</v>
      </c>
      <c r="S543" s="11">
        <v>0</v>
      </c>
      <c r="T543" s="11">
        <v>0</v>
      </c>
    </row>
    <row r="544" spans="1:20" ht="14.25" customHeight="1">
      <c r="A544" s="23" t="s">
        <v>14</v>
      </c>
      <c r="B544" s="1" t="s">
        <v>67</v>
      </c>
      <c r="C544" s="1" t="s">
        <v>155</v>
      </c>
      <c r="D544" s="1" t="s">
        <v>412</v>
      </c>
      <c r="E544" s="2">
        <v>30</v>
      </c>
      <c r="F544" s="10" t="str">
        <f t="shared" si="115"/>
        <v>第17条の４第１項</v>
      </c>
      <c r="G544" s="11">
        <v>2</v>
      </c>
      <c r="H544" s="2">
        <v>31</v>
      </c>
      <c r="I544" s="10" t="str">
        <f t="shared" si="116"/>
        <v>(12)　イ</v>
      </c>
      <c r="J544" s="11">
        <v>0</v>
      </c>
      <c r="K544" s="2">
        <v>22</v>
      </c>
      <c r="L544" s="11">
        <v>0</v>
      </c>
      <c r="M544" s="13">
        <v>43899</v>
      </c>
      <c r="N544" s="10">
        <f t="shared" si="117"/>
        <v>2</v>
      </c>
      <c r="O544" s="11">
        <v>1</v>
      </c>
      <c r="P544" s="1" t="s">
        <v>486</v>
      </c>
      <c r="Q544" s="2">
        <v>4</v>
      </c>
      <c r="R544" s="11">
        <v>0</v>
      </c>
      <c r="S544" s="11">
        <v>0</v>
      </c>
      <c r="T544" s="11">
        <v>0</v>
      </c>
    </row>
    <row r="545" spans="1:20" ht="14.25" customHeight="1">
      <c r="A545" s="23" t="s">
        <v>14</v>
      </c>
      <c r="B545" s="1" t="s">
        <v>67</v>
      </c>
      <c r="C545" s="1" t="s">
        <v>155</v>
      </c>
      <c r="D545" s="1" t="s">
        <v>412</v>
      </c>
      <c r="E545" s="2">
        <v>30</v>
      </c>
      <c r="F545" s="10" t="str">
        <f t="shared" si="115"/>
        <v>第17条の４第１項</v>
      </c>
      <c r="G545" s="11">
        <v>2</v>
      </c>
      <c r="H545" s="2">
        <v>35</v>
      </c>
      <c r="I545" s="10" t="str">
        <f t="shared" si="116"/>
        <v>(14)</v>
      </c>
      <c r="J545" s="11">
        <v>0</v>
      </c>
      <c r="K545" s="14">
        <v>22</v>
      </c>
      <c r="L545" s="11">
        <v>0</v>
      </c>
      <c r="M545" s="13">
        <v>43899</v>
      </c>
      <c r="N545" s="10">
        <f t="shared" si="117"/>
        <v>2</v>
      </c>
      <c r="O545" s="11">
        <v>1</v>
      </c>
      <c r="P545" s="1" t="s">
        <v>486</v>
      </c>
      <c r="Q545" s="2">
        <v>4</v>
      </c>
      <c r="R545" s="11">
        <v>0</v>
      </c>
      <c r="S545" s="11">
        <v>0</v>
      </c>
      <c r="T545" s="11">
        <v>0</v>
      </c>
    </row>
    <row r="546" spans="1:20" ht="14.25" customHeight="1">
      <c r="A546" s="23" t="s">
        <v>14</v>
      </c>
      <c r="B546" s="1" t="s">
        <v>67</v>
      </c>
      <c r="C546" s="1" t="s">
        <v>155</v>
      </c>
      <c r="D546" s="1" t="s">
        <v>412</v>
      </c>
      <c r="E546" s="2">
        <v>30</v>
      </c>
      <c r="F546" s="10" t="str">
        <f t="shared" si="115"/>
        <v>第17条の４第１項</v>
      </c>
      <c r="G546" s="11">
        <v>2</v>
      </c>
      <c r="H546" s="2">
        <v>31</v>
      </c>
      <c r="I546" s="10" t="str">
        <f t="shared" si="116"/>
        <v>(12)　イ</v>
      </c>
      <c r="J546" s="11">
        <v>0</v>
      </c>
      <c r="K546" s="2">
        <v>22</v>
      </c>
      <c r="L546" s="11">
        <v>0</v>
      </c>
      <c r="M546" s="13">
        <v>43909</v>
      </c>
      <c r="N546" s="10">
        <f t="shared" si="117"/>
        <v>2</v>
      </c>
      <c r="O546" s="11">
        <v>1</v>
      </c>
      <c r="P546" s="1" t="s">
        <v>473</v>
      </c>
      <c r="Q546" s="2">
        <v>4</v>
      </c>
      <c r="R546" s="11">
        <v>0</v>
      </c>
      <c r="S546" s="11">
        <v>0</v>
      </c>
      <c r="T546" s="11">
        <v>0</v>
      </c>
    </row>
    <row r="547" spans="1:20" ht="14.25" customHeight="1">
      <c r="A547" s="23" t="s">
        <v>14</v>
      </c>
      <c r="B547" s="1" t="s">
        <v>67</v>
      </c>
      <c r="C547" s="1" t="s">
        <v>155</v>
      </c>
      <c r="D547" s="1" t="s">
        <v>412</v>
      </c>
      <c r="E547" s="2">
        <v>30</v>
      </c>
      <c r="F547" s="10" t="str">
        <f t="shared" si="115"/>
        <v>第17条の４第１項</v>
      </c>
      <c r="G547" s="11">
        <v>2</v>
      </c>
      <c r="H547" s="2">
        <v>31</v>
      </c>
      <c r="I547" s="10" t="str">
        <f t="shared" si="116"/>
        <v>(12)　イ</v>
      </c>
      <c r="J547" s="11">
        <v>0</v>
      </c>
      <c r="K547" s="2">
        <v>12</v>
      </c>
      <c r="L547" s="11">
        <v>0</v>
      </c>
      <c r="M547" s="13">
        <v>43909</v>
      </c>
      <c r="N547" s="10">
        <f t="shared" si="117"/>
        <v>2</v>
      </c>
      <c r="O547" s="11">
        <v>1</v>
      </c>
      <c r="P547" s="1" t="s">
        <v>473</v>
      </c>
      <c r="Q547" s="2">
        <v>4</v>
      </c>
      <c r="R547" s="11">
        <v>0</v>
      </c>
      <c r="S547" s="11">
        <v>0</v>
      </c>
      <c r="T547" s="11">
        <v>0</v>
      </c>
    </row>
    <row r="548" spans="1:20" ht="14.25" customHeight="1">
      <c r="A548" s="23" t="s">
        <v>14</v>
      </c>
      <c r="B548" s="1" t="s">
        <v>67</v>
      </c>
      <c r="C548" s="1" t="s">
        <v>155</v>
      </c>
      <c r="D548" s="1" t="s">
        <v>277</v>
      </c>
      <c r="E548" s="2">
        <v>30</v>
      </c>
      <c r="F548" s="10" t="str">
        <f t="shared" si="115"/>
        <v>第17条の４第１項</v>
      </c>
      <c r="G548" s="11">
        <v>2</v>
      </c>
      <c r="H548" s="2">
        <v>35</v>
      </c>
      <c r="I548" s="10" t="str">
        <f t="shared" si="116"/>
        <v>(14)</v>
      </c>
      <c r="J548" s="11">
        <v>0</v>
      </c>
      <c r="K548" s="14">
        <v>12</v>
      </c>
      <c r="L548" s="11">
        <v>0</v>
      </c>
      <c r="M548" s="13">
        <v>43490</v>
      </c>
      <c r="N548" s="10">
        <f t="shared" si="117"/>
        <v>3</v>
      </c>
      <c r="O548" s="11">
        <v>1</v>
      </c>
      <c r="P548" s="1" t="s">
        <v>476</v>
      </c>
      <c r="Q548" s="2">
        <v>4</v>
      </c>
      <c r="R548" s="11">
        <v>0</v>
      </c>
      <c r="S548" s="11">
        <v>0</v>
      </c>
      <c r="T548" s="11">
        <v>0</v>
      </c>
    </row>
    <row r="549" spans="1:20" ht="14.25" customHeight="1">
      <c r="A549" s="23" t="s">
        <v>14</v>
      </c>
      <c r="B549" s="1" t="s">
        <v>67</v>
      </c>
      <c r="C549" s="1" t="s">
        <v>155</v>
      </c>
      <c r="D549" s="1" t="s">
        <v>277</v>
      </c>
      <c r="E549" s="2">
        <v>30</v>
      </c>
      <c r="F549" s="10" t="str">
        <f t="shared" si="115"/>
        <v>第17条の４第１項</v>
      </c>
      <c r="G549" s="11">
        <v>2</v>
      </c>
      <c r="H549" s="2">
        <v>35</v>
      </c>
      <c r="I549" s="10" t="str">
        <f t="shared" si="116"/>
        <v>(14)</v>
      </c>
      <c r="J549" s="11">
        <v>0</v>
      </c>
      <c r="K549" s="2">
        <v>22</v>
      </c>
      <c r="L549" s="11">
        <v>0</v>
      </c>
      <c r="M549" s="13">
        <v>43490</v>
      </c>
      <c r="N549" s="10">
        <f t="shared" si="117"/>
        <v>3</v>
      </c>
      <c r="O549" s="11">
        <v>1</v>
      </c>
      <c r="P549" s="1" t="s">
        <v>476</v>
      </c>
      <c r="Q549" s="2">
        <v>4</v>
      </c>
      <c r="R549" s="11">
        <v>0</v>
      </c>
      <c r="S549" s="11">
        <v>0</v>
      </c>
      <c r="T549" s="11">
        <v>0</v>
      </c>
    </row>
    <row r="550" spans="1:20" ht="14.25" customHeight="1">
      <c r="A550" s="23" t="s">
        <v>14</v>
      </c>
      <c r="B550" s="1" t="s">
        <v>67</v>
      </c>
      <c r="C550" s="1" t="s">
        <v>155</v>
      </c>
      <c r="D550" s="1" t="s">
        <v>277</v>
      </c>
      <c r="E550" s="2">
        <v>30</v>
      </c>
      <c r="F550" s="10" t="str">
        <f t="shared" si="115"/>
        <v>第17条の４第１項</v>
      </c>
      <c r="G550" s="11">
        <v>2</v>
      </c>
      <c r="H550" s="2">
        <v>31</v>
      </c>
      <c r="I550" s="10" t="str">
        <f t="shared" si="116"/>
        <v>(12)　イ</v>
      </c>
      <c r="J550" s="11">
        <v>0</v>
      </c>
      <c r="K550" s="2">
        <v>13</v>
      </c>
      <c r="L550" s="11">
        <v>0</v>
      </c>
      <c r="M550" s="13">
        <v>43641</v>
      </c>
      <c r="N550" s="10">
        <f t="shared" si="117"/>
        <v>2</v>
      </c>
      <c r="O550" s="11">
        <v>1</v>
      </c>
      <c r="P550" s="1" t="s">
        <v>487</v>
      </c>
      <c r="Q550" s="2">
        <v>4</v>
      </c>
      <c r="R550" s="11">
        <v>0</v>
      </c>
      <c r="S550" s="11">
        <v>0</v>
      </c>
      <c r="T550" s="11">
        <v>0</v>
      </c>
    </row>
    <row r="551" spans="1:20" ht="14.25" customHeight="1">
      <c r="A551" s="23" t="s">
        <v>14</v>
      </c>
      <c r="B551" s="1" t="s">
        <v>67</v>
      </c>
      <c r="C551" s="1" t="s">
        <v>155</v>
      </c>
      <c r="D551" s="1" t="s">
        <v>277</v>
      </c>
      <c r="E551" s="2">
        <v>30</v>
      </c>
      <c r="F551" s="10" t="str">
        <f t="shared" si="115"/>
        <v>第17条の４第１項</v>
      </c>
      <c r="G551" s="11">
        <v>2</v>
      </c>
      <c r="H551" s="2">
        <v>31</v>
      </c>
      <c r="I551" s="10" t="str">
        <f t="shared" si="116"/>
        <v>(12)　イ</v>
      </c>
      <c r="J551" s="11">
        <v>0</v>
      </c>
      <c r="K551" s="14">
        <v>22</v>
      </c>
      <c r="L551" s="11">
        <v>0</v>
      </c>
      <c r="M551" s="13">
        <v>43683</v>
      </c>
      <c r="N551" s="10">
        <f t="shared" si="117"/>
        <v>2</v>
      </c>
      <c r="O551" s="11">
        <v>1</v>
      </c>
      <c r="P551" s="1" t="s">
        <v>438</v>
      </c>
      <c r="Q551" s="2">
        <v>4</v>
      </c>
      <c r="R551" s="11">
        <v>0</v>
      </c>
      <c r="S551" s="11">
        <v>0</v>
      </c>
      <c r="T551" s="11">
        <v>0</v>
      </c>
    </row>
    <row r="552" spans="1:20" ht="14.25" customHeight="1">
      <c r="A552" s="23" t="s">
        <v>14</v>
      </c>
      <c r="B552" s="1" t="s">
        <v>67</v>
      </c>
      <c r="C552" s="1" t="s">
        <v>155</v>
      </c>
      <c r="D552" s="1" t="s">
        <v>277</v>
      </c>
      <c r="E552" s="2">
        <v>30</v>
      </c>
      <c r="F552" s="10" t="str">
        <f t="shared" si="115"/>
        <v>第17条の４第１項</v>
      </c>
      <c r="G552" s="11">
        <v>2</v>
      </c>
      <c r="H552" s="2">
        <v>31</v>
      </c>
      <c r="I552" s="10" t="str">
        <f t="shared" si="116"/>
        <v>(12)　イ</v>
      </c>
      <c r="J552" s="11">
        <v>0</v>
      </c>
      <c r="K552" s="2">
        <v>12</v>
      </c>
      <c r="L552" s="11">
        <v>0</v>
      </c>
      <c r="M552" s="13">
        <v>43683</v>
      </c>
      <c r="N552" s="10">
        <f t="shared" si="117"/>
        <v>2</v>
      </c>
      <c r="O552" s="11">
        <v>1</v>
      </c>
      <c r="P552" s="1" t="s">
        <v>438</v>
      </c>
      <c r="Q552" s="2">
        <v>4</v>
      </c>
      <c r="R552" s="11">
        <v>0</v>
      </c>
      <c r="S552" s="11">
        <v>0</v>
      </c>
      <c r="T552" s="11">
        <v>0</v>
      </c>
    </row>
    <row r="553" spans="1:20" ht="14.25" customHeight="1">
      <c r="A553" s="23" t="s">
        <v>14</v>
      </c>
      <c r="B553" s="1" t="s">
        <v>67</v>
      </c>
      <c r="C553" s="1" t="s">
        <v>155</v>
      </c>
      <c r="D553" s="1" t="s">
        <v>277</v>
      </c>
      <c r="E553" s="2">
        <v>30</v>
      </c>
      <c r="F553" s="10" t="str">
        <f t="shared" si="115"/>
        <v>第17条の４第１項</v>
      </c>
      <c r="G553" s="11">
        <v>2</v>
      </c>
      <c r="H553" s="2">
        <v>31</v>
      </c>
      <c r="I553" s="10" t="str">
        <f t="shared" si="116"/>
        <v>(12)　イ</v>
      </c>
      <c r="J553" s="11">
        <v>0</v>
      </c>
      <c r="K553" s="2">
        <v>12</v>
      </c>
      <c r="L553" s="11">
        <v>0</v>
      </c>
      <c r="M553" s="13">
        <v>43698</v>
      </c>
      <c r="N553" s="10">
        <f t="shared" si="117"/>
        <v>2</v>
      </c>
      <c r="O553" s="11">
        <v>1</v>
      </c>
      <c r="P553" s="1" t="s">
        <v>441</v>
      </c>
      <c r="Q553" s="2">
        <v>4</v>
      </c>
      <c r="R553" s="11">
        <v>0</v>
      </c>
      <c r="S553" s="11">
        <v>0</v>
      </c>
      <c r="T553" s="11">
        <v>0</v>
      </c>
    </row>
    <row r="554" spans="1:20" ht="14.25" customHeight="1">
      <c r="A554" s="23" t="s">
        <v>14</v>
      </c>
      <c r="B554" s="1" t="s">
        <v>67</v>
      </c>
      <c r="C554" s="1" t="s">
        <v>155</v>
      </c>
      <c r="D554" s="1" t="s">
        <v>277</v>
      </c>
      <c r="E554" s="2">
        <v>30</v>
      </c>
      <c r="F554" s="10" t="str">
        <f t="shared" si="115"/>
        <v>第17条の４第１項</v>
      </c>
      <c r="G554" s="11">
        <v>2</v>
      </c>
      <c r="H554" s="2">
        <v>31</v>
      </c>
      <c r="I554" s="10" t="str">
        <f t="shared" si="116"/>
        <v>(12)　イ</v>
      </c>
      <c r="J554" s="11">
        <v>0</v>
      </c>
      <c r="K554" s="14">
        <v>12</v>
      </c>
      <c r="L554" s="11">
        <v>0</v>
      </c>
      <c r="M554" s="13">
        <v>43733</v>
      </c>
      <c r="N554" s="10">
        <f t="shared" si="117"/>
        <v>2</v>
      </c>
      <c r="O554" s="11">
        <v>1</v>
      </c>
      <c r="P554" s="1" t="s">
        <v>429</v>
      </c>
      <c r="Q554" s="2">
        <v>4</v>
      </c>
      <c r="R554" s="11">
        <v>0</v>
      </c>
      <c r="S554" s="11">
        <v>0</v>
      </c>
      <c r="T554" s="11">
        <v>0</v>
      </c>
    </row>
    <row r="555" spans="1:20" ht="14.25" customHeight="1">
      <c r="A555" s="23" t="s">
        <v>14</v>
      </c>
      <c r="B555" s="1" t="s">
        <v>67</v>
      </c>
      <c r="C555" s="1" t="s">
        <v>155</v>
      </c>
      <c r="D555" s="1" t="s">
        <v>277</v>
      </c>
      <c r="E555" s="2">
        <v>30</v>
      </c>
      <c r="F555" s="10" t="str">
        <f t="shared" si="115"/>
        <v>第17条の４第１項</v>
      </c>
      <c r="G555" s="11">
        <v>2</v>
      </c>
      <c r="H555" s="2">
        <v>31</v>
      </c>
      <c r="I555" s="10" t="str">
        <f t="shared" si="116"/>
        <v>(12)　イ</v>
      </c>
      <c r="J555" s="11">
        <v>0</v>
      </c>
      <c r="K555" s="2">
        <v>12</v>
      </c>
      <c r="L555" s="11">
        <v>0</v>
      </c>
      <c r="M555" s="13">
        <v>43733</v>
      </c>
      <c r="N555" s="10">
        <f t="shared" si="117"/>
        <v>2</v>
      </c>
      <c r="O555" s="11">
        <v>1</v>
      </c>
      <c r="P555" s="1" t="s">
        <v>429</v>
      </c>
      <c r="Q555" s="2">
        <v>4</v>
      </c>
      <c r="R555" s="11">
        <v>0</v>
      </c>
      <c r="S555" s="11">
        <v>0</v>
      </c>
      <c r="T555" s="11">
        <v>0</v>
      </c>
    </row>
    <row r="556" spans="1:20" ht="14.25" customHeight="1">
      <c r="A556" s="23" t="s">
        <v>14</v>
      </c>
      <c r="B556" s="1" t="s">
        <v>67</v>
      </c>
      <c r="C556" s="1" t="s">
        <v>155</v>
      </c>
      <c r="D556" s="1" t="s">
        <v>277</v>
      </c>
      <c r="E556" s="2">
        <v>30</v>
      </c>
      <c r="F556" s="10" t="str">
        <f t="shared" si="115"/>
        <v>第17条の４第１項</v>
      </c>
      <c r="G556" s="11">
        <v>2</v>
      </c>
      <c r="H556" s="2">
        <v>31</v>
      </c>
      <c r="I556" s="10" t="str">
        <f t="shared" si="116"/>
        <v>(12)　イ</v>
      </c>
      <c r="J556" s="11">
        <v>0</v>
      </c>
      <c r="K556" s="2">
        <v>22</v>
      </c>
      <c r="L556" s="11">
        <v>0</v>
      </c>
      <c r="M556" s="13">
        <v>43733</v>
      </c>
      <c r="N556" s="10">
        <f t="shared" si="117"/>
        <v>2</v>
      </c>
      <c r="O556" s="11">
        <v>1</v>
      </c>
      <c r="P556" s="1" t="s">
        <v>429</v>
      </c>
      <c r="Q556" s="2">
        <v>4</v>
      </c>
      <c r="R556" s="11">
        <v>0</v>
      </c>
      <c r="S556" s="11">
        <v>0</v>
      </c>
      <c r="T556" s="11">
        <v>0</v>
      </c>
    </row>
    <row r="557" spans="1:20" ht="14.25" customHeight="1">
      <c r="A557" s="23" t="s">
        <v>14</v>
      </c>
      <c r="B557" s="1" t="s">
        <v>67</v>
      </c>
      <c r="C557" s="1" t="s">
        <v>155</v>
      </c>
      <c r="D557" s="1" t="s">
        <v>277</v>
      </c>
      <c r="E557" s="2">
        <v>30</v>
      </c>
      <c r="F557" s="10" t="str">
        <f t="shared" si="115"/>
        <v>第17条の４第１項</v>
      </c>
      <c r="G557" s="11">
        <v>2</v>
      </c>
      <c r="H557" s="2">
        <v>31</v>
      </c>
      <c r="I557" s="10" t="str">
        <f t="shared" si="116"/>
        <v>(12)　イ</v>
      </c>
      <c r="J557" s="11">
        <v>0</v>
      </c>
      <c r="K557" s="14">
        <v>22</v>
      </c>
      <c r="L557" s="11">
        <v>0</v>
      </c>
      <c r="M557" s="13">
        <v>43733</v>
      </c>
      <c r="N557" s="10">
        <f t="shared" si="117"/>
        <v>2</v>
      </c>
      <c r="O557" s="11">
        <v>1</v>
      </c>
      <c r="P557" s="1" t="s">
        <v>429</v>
      </c>
      <c r="Q557" s="2">
        <v>4</v>
      </c>
      <c r="R557" s="11">
        <v>0</v>
      </c>
      <c r="S557" s="11">
        <v>0</v>
      </c>
      <c r="T557" s="11">
        <v>0</v>
      </c>
    </row>
    <row r="558" spans="1:20" ht="14.25" customHeight="1">
      <c r="A558" s="23" t="s">
        <v>14</v>
      </c>
      <c r="B558" s="1" t="s">
        <v>67</v>
      </c>
      <c r="C558" s="1" t="s">
        <v>155</v>
      </c>
      <c r="D558" s="1" t="s">
        <v>277</v>
      </c>
      <c r="E558" s="2">
        <v>30</v>
      </c>
      <c r="F558" s="10" t="str">
        <f t="shared" si="115"/>
        <v>第17条の４第１項</v>
      </c>
      <c r="G558" s="11">
        <v>2</v>
      </c>
      <c r="H558" s="2">
        <v>31</v>
      </c>
      <c r="I558" s="10" t="str">
        <f t="shared" si="116"/>
        <v>(12)　イ</v>
      </c>
      <c r="J558" s="11">
        <v>0</v>
      </c>
      <c r="K558" s="2">
        <v>12</v>
      </c>
      <c r="L558" s="11">
        <v>0</v>
      </c>
      <c r="M558" s="13">
        <v>43907</v>
      </c>
      <c r="N558" s="10">
        <f t="shared" si="117"/>
        <v>2</v>
      </c>
      <c r="O558" s="11">
        <v>1</v>
      </c>
      <c r="P558" s="1" t="s">
        <v>488</v>
      </c>
      <c r="Q558" s="2">
        <v>2</v>
      </c>
      <c r="R558" s="11">
        <v>0</v>
      </c>
      <c r="S558" s="11">
        <v>0</v>
      </c>
      <c r="T558" s="11">
        <v>0</v>
      </c>
    </row>
    <row r="559" spans="1:20" ht="14.25" customHeight="1">
      <c r="A559" s="23" t="s">
        <v>14</v>
      </c>
      <c r="B559" s="1" t="s">
        <v>67</v>
      </c>
      <c r="C559" s="1" t="s">
        <v>155</v>
      </c>
      <c r="D559" s="1" t="s">
        <v>277</v>
      </c>
      <c r="E559" s="2">
        <v>30</v>
      </c>
      <c r="F559" s="10" t="str">
        <f t="shared" si="115"/>
        <v>第17条の４第１項</v>
      </c>
      <c r="G559" s="11">
        <v>2</v>
      </c>
      <c r="H559" s="2">
        <v>35</v>
      </c>
      <c r="I559" s="10" t="str">
        <f t="shared" si="116"/>
        <v>(14)</v>
      </c>
      <c r="J559" s="11">
        <v>0</v>
      </c>
      <c r="K559" s="2">
        <v>12</v>
      </c>
      <c r="L559" s="11">
        <v>0</v>
      </c>
      <c r="M559" s="13">
        <v>44464</v>
      </c>
      <c r="N559" s="10">
        <f t="shared" si="117"/>
        <v>0</v>
      </c>
      <c r="O559" s="11">
        <v>1</v>
      </c>
      <c r="P559" s="1" t="s">
        <v>649</v>
      </c>
      <c r="Q559" s="2">
        <v>3</v>
      </c>
      <c r="R559" s="11">
        <v>0</v>
      </c>
      <c r="S559" s="11">
        <v>0</v>
      </c>
      <c r="T559" s="11">
        <v>0</v>
      </c>
    </row>
    <row r="560" spans="1:20" ht="14.25" customHeight="1">
      <c r="A560" s="23" t="s">
        <v>14</v>
      </c>
      <c r="B560" s="1" t="s">
        <v>67</v>
      </c>
      <c r="C560" s="1" t="s">
        <v>155</v>
      </c>
      <c r="D560" s="1" t="s">
        <v>277</v>
      </c>
      <c r="E560" s="2">
        <v>30</v>
      </c>
      <c r="F560" s="10" t="str">
        <f t="shared" si="115"/>
        <v>第17条の４第１項</v>
      </c>
      <c r="G560" s="11">
        <v>2</v>
      </c>
      <c r="H560" s="2">
        <v>35</v>
      </c>
      <c r="I560" s="10" t="str">
        <f t="shared" si="116"/>
        <v>(14)</v>
      </c>
      <c r="J560" s="11">
        <v>0</v>
      </c>
      <c r="K560" s="14">
        <v>22</v>
      </c>
      <c r="L560" s="11">
        <v>0</v>
      </c>
      <c r="M560" s="13">
        <v>44464</v>
      </c>
      <c r="N560" s="10">
        <f t="shared" si="117"/>
        <v>0</v>
      </c>
      <c r="O560" s="11">
        <v>1</v>
      </c>
      <c r="P560" s="1" t="s">
        <v>649</v>
      </c>
      <c r="Q560" s="2">
        <v>3</v>
      </c>
      <c r="R560" s="11">
        <v>0</v>
      </c>
      <c r="S560" s="11">
        <v>0</v>
      </c>
      <c r="T560" s="11">
        <v>0</v>
      </c>
    </row>
    <row r="561" spans="1:20" ht="14.25" customHeight="1">
      <c r="A561" s="23" t="s">
        <v>14</v>
      </c>
      <c r="B561" s="1" t="s">
        <v>67</v>
      </c>
      <c r="C561" s="1" t="s">
        <v>155</v>
      </c>
      <c r="D561" s="1" t="s">
        <v>277</v>
      </c>
      <c r="E561" s="2">
        <v>30</v>
      </c>
      <c r="F561" s="10" t="str">
        <f t="shared" si="115"/>
        <v>第17条の４第１項</v>
      </c>
      <c r="G561" s="11">
        <v>2</v>
      </c>
      <c r="H561" s="2">
        <v>35</v>
      </c>
      <c r="I561" s="10" t="str">
        <f t="shared" si="116"/>
        <v>(14)</v>
      </c>
      <c r="J561" s="11">
        <v>0</v>
      </c>
      <c r="K561" s="2">
        <v>22</v>
      </c>
      <c r="L561" s="11">
        <v>0</v>
      </c>
      <c r="M561" s="13">
        <v>44464</v>
      </c>
      <c r="N561" s="10">
        <f t="shared" si="117"/>
        <v>0</v>
      </c>
      <c r="O561" s="11">
        <v>1</v>
      </c>
      <c r="P561" s="1" t="s">
        <v>649</v>
      </c>
      <c r="Q561" s="2">
        <v>3</v>
      </c>
      <c r="R561" s="11">
        <v>0</v>
      </c>
      <c r="S561" s="11">
        <v>0</v>
      </c>
      <c r="T561" s="11">
        <v>0</v>
      </c>
    </row>
    <row r="562" spans="1:20" ht="14.25" customHeight="1">
      <c r="A562" s="23" t="s">
        <v>14</v>
      </c>
      <c r="B562" s="1" t="s">
        <v>67</v>
      </c>
      <c r="C562" s="1" t="s">
        <v>155</v>
      </c>
      <c r="D562" s="1" t="s">
        <v>277</v>
      </c>
      <c r="E562" s="2">
        <v>30</v>
      </c>
      <c r="F562" s="10" t="str">
        <f t="shared" si="115"/>
        <v>第17条の４第１項</v>
      </c>
      <c r="G562" s="11">
        <v>2</v>
      </c>
      <c r="H562" s="2">
        <v>31</v>
      </c>
      <c r="I562" s="10" t="str">
        <f t="shared" si="116"/>
        <v>(12)　イ</v>
      </c>
      <c r="J562" s="11">
        <v>0</v>
      </c>
      <c r="K562" s="2">
        <v>12</v>
      </c>
      <c r="L562" s="11">
        <v>0</v>
      </c>
      <c r="M562" s="13">
        <v>44464</v>
      </c>
      <c r="N562" s="10">
        <f t="shared" si="117"/>
        <v>0</v>
      </c>
      <c r="O562" s="11">
        <v>1</v>
      </c>
      <c r="P562" s="1" t="s">
        <v>649</v>
      </c>
      <c r="Q562" s="2">
        <v>3</v>
      </c>
      <c r="R562" s="11">
        <v>0</v>
      </c>
      <c r="S562" s="11">
        <v>0</v>
      </c>
      <c r="T562" s="11">
        <v>0</v>
      </c>
    </row>
    <row r="563" spans="1:20" ht="14.25" customHeight="1">
      <c r="A563" s="23" t="s">
        <v>14</v>
      </c>
      <c r="B563" s="1" t="s">
        <v>67</v>
      </c>
      <c r="C563" s="1" t="s">
        <v>155</v>
      </c>
      <c r="D563" s="1" t="s">
        <v>277</v>
      </c>
      <c r="E563" s="2">
        <v>30</v>
      </c>
      <c r="F563" s="10" t="str">
        <f t="shared" si="115"/>
        <v>第17条の４第１項</v>
      </c>
      <c r="G563" s="11">
        <v>2</v>
      </c>
      <c r="H563" s="2">
        <v>35</v>
      </c>
      <c r="I563" s="10" t="str">
        <f t="shared" si="116"/>
        <v>(14)</v>
      </c>
      <c r="J563" s="11">
        <v>0</v>
      </c>
      <c r="K563" s="14">
        <v>22</v>
      </c>
      <c r="L563" s="11">
        <v>0</v>
      </c>
      <c r="M563" s="13">
        <v>44464</v>
      </c>
      <c r="N563" s="10">
        <f t="shared" si="117"/>
        <v>0</v>
      </c>
      <c r="O563" s="11">
        <v>1</v>
      </c>
      <c r="P563" s="1" t="s">
        <v>649</v>
      </c>
      <c r="Q563" s="2">
        <v>4</v>
      </c>
      <c r="R563" s="11">
        <v>0</v>
      </c>
      <c r="S563" s="11">
        <v>0</v>
      </c>
      <c r="T563" s="11">
        <v>0</v>
      </c>
    </row>
    <row r="564" spans="1:20" ht="14.25" customHeight="1">
      <c r="A564" s="23" t="s">
        <v>14</v>
      </c>
      <c r="B564" s="1" t="s">
        <v>67</v>
      </c>
      <c r="C564" s="1" t="s">
        <v>155</v>
      </c>
      <c r="D564" s="1" t="s">
        <v>277</v>
      </c>
      <c r="E564" s="2">
        <v>30</v>
      </c>
      <c r="F564" s="10" t="str">
        <f t="shared" si="115"/>
        <v>第17条の４第１項</v>
      </c>
      <c r="G564" s="11">
        <v>2</v>
      </c>
      <c r="H564" s="2">
        <v>35</v>
      </c>
      <c r="I564" s="10" t="str">
        <f t="shared" si="116"/>
        <v>(14)</v>
      </c>
      <c r="J564" s="11">
        <v>0</v>
      </c>
      <c r="K564" s="2">
        <v>22</v>
      </c>
      <c r="L564" s="11">
        <v>0</v>
      </c>
      <c r="M564" s="13">
        <v>44464</v>
      </c>
      <c r="N564" s="10">
        <f t="shared" si="117"/>
        <v>0</v>
      </c>
      <c r="O564" s="11">
        <v>1</v>
      </c>
      <c r="P564" s="1" t="s">
        <v>649</v>
      </c>
      <c r="Q564" s="2">
        <v>4</v>
      </c>
      <c r="R564" s="11">
        <v>0</v>
      </c>
      <c r="S564" s="11">
        <v>0</v>
      </c>
      <c r="T564" s="11">
        <v>0</v>
      </c>
    </row>
    <row r="565" spans="1:20" ht="14.25" customHeight="1">
      <c r="A565" s="23" t="s">
        <v>14</v>
      </c>
      <c r="B565" s="1" t="s">
        <v>67</v>
      </c>
      <c r="C565" s="1" t="s">
        <v>155</v>
      </c>
      <c r="D565" s="1" t="s">
        <v>277</v>
      </c>
      <c r="E565" s="2">
        <v>30</v>
      </c>
      <c r="F565" s="10" t="str">
        <f t="shared" si="115"/>
        <v>第17条の４第１項</v>
      </c>
      <c r="G565" s="11">
        <v>2</v>
      </c>
      <c r="H565" s="2">
        <v>41</v>
      </c>
      <c r="I565" s="10" t="str">
        <f t="shared" si="116"/>
        <v>(16)　ロ</v>
      </c>
      <c r="J565" s="11">
        <v>0</v>
      </c>
      <c r="K565" s="2">
        <v>22</v>
      </c>
      <c r="L565" s="11">
        <v>0</v>
      </c>
      <c r="M565" s="13">
        <v>44578</v>
      </c>
      <c r="N565" s="10">
        <f t="shared" si="117"/>
        <v>0</v>
      </c>
      <c r="O565" s="11">
        <v>1</v>
      </c>
      <c r="P565" s="1" t="s">
        <v>795</v>
      </c>
      <c r="Q565" s="2">
        <v>3</v>
      </c>
      <c r="R565" s="11">
        <v>0</v>
      </c>
      <c r="S565" s="11">
        <v>0</v>
      </c>
      <c r="T565" s="11">
        <v>0</v>
      </c>
    </row>
    <row r="566" spans="1:20" ht="14.25" customHeight="1">
      <c r="A566" s="23" t="s">
        <v>14</v>
      </c>
      <c r="B566" s="1" t="s">
        <v>67</v>
      </c>
      <c r="C566" s="1" t="s">
        <v>155</v>
      </c>
      <c r="D566" s="1" t="s">
        <v>277</v>
      </c>
      <c r="E566" s="2">
        <v>30</v>
      </c>
      <c r="F566" s="10" t="str">
        <f t="shared" si="115"/>
        <v>第17条の４第１項</v>
      </c>
      <c r="G566" s="11">
        <v>2</v>
      </c>
      <c r="H566" s="2">
        <v>41</v>
      </c>
      <c r="I566" s="10" t="str">
        <f t="shared" si="116"/>
        <v>(16)　ロ</v>
      </c>
      <c r="J566" s="11">
        <v>0</v>
      </c>
      <c r="K566" s="14">
        <v>12</v>
      </c>
      <c r="L566" s="11">
        <v>0</v>
      </c>
      <c r="M566" s="13">
        <v>44578</v>
      </c>
      <c r="N566" s="10">
        <f t="shared" si="117"/>
        <v>0</v>
      </c>
      <c r="O566" s="11">
        <v>1</v>
      </c>
      <c r="P566" s="1" t="s">
        <v>795</v>
      </c>
      <c r="Q566" s="2">
        <v>3</v>
      </c>
      <c r="R566" s="11">
        <v>0</v>
      </c>
      <c r="S566" s="11">
        <v>0</v>
      </c>
      <c r="T566" s="11">
        <v>0</v>
      </c>
    </row>
    <row r="567" spans="1:20" ht="14.25" customHeight="1">
      <c r="A567" s="23" t="s">
        <v>14</v>
      </c>
      <c r="B567" s="1" t="s">
        <v>40</v>
      </c>
      <c r="C567" s="1" t="s">
        <v>158</v>
      </c>
      <c r="D567" s="1" t="s">
        <v>159</v>
      </c>
      <c r="E567" s="2">
        <v>30</v>
      </c>
      <c r="F567" s="10" t="str">
        <f t="shared" si="115"/>
        <v>第17条の４第１項</v>
      </c>
      <c r="G567" s="11">
        <v>1</v>
      </c>
      <c r="H567" s="2">
        <v>31</v>
      </c>
      <c r="I567" s="10" t="str">
        <f t="shared" si="116"/>
        <v>(12)　イ</v>
      </c>
      <c r="J567" s="11">
        <v>0</v>
      </c>
      <c r="K567" s="2">
        <v>12</v>
      </c>
      <c r="L567" s="11">
        <v>0</v>
      </c>
      <c r="M567" s="13">
        <v>43873</v>
      </c>
      <c r="N567" s="10">
        <f t="shared" si="117"/>
        <v>2</v>
      </c>
      <c r="O567" s="11">
        <v>1</v>
      </c>
      <c r="P567" s="1" t="s">
        <v>453</v>
      </c>
      <c r="Q567" s="2">
        <v>2</v>
      </c>
      <c r="R567" s="11">
        <v>0</v>
      </c>
      <c r="S567" s="11">
        <v>0</v>
      </c>
      <c r="T567" s="11">
        <v>0</v>
      </c>
    </row>
    <row r="568" spans="1:20" ht="14.25" customHeight="1">
      <c r="A568" s="23" t="s">
        <v>14</v>
      </c>
      <c r="B568" s="1" t="s">
        <v>40</v>
      </c>
      <c r="C568" s="1" t="s">
        <v>557</v>
      </c>
      <c r="D568" s="1" t="s">
        <v>558</v>
      </c>
      <c r="E568" s="2">
        <v>30</v>
      </c>
      <c r="F568" s="10" t="str">
        <f t="shared" si="115"/>
        <v>第17条の４第１項</v>
      </c>
      <c r="G568" s="11">
        <v>1</v>
      </c>
      <c r="H568" s="2">
        <v>39</v>
      </c>
      <c r="I568" s="10" t="str">
        <f t="shared" si="116"/>
        <v>(16)　イ</v>
      </c>
      <c r="J568" s="11">
        <v>0</v>
      </c>
      <c r="K568" s="2">
        <v>22</v>
      </c>
      <c r="L568" s="11">
        <v>0</v>
      </c>
      <c r="M568" s="13">
        <v>44491</v>
      </c>
      <c r="N568" s="10">
        <f t="shared" si="117"/>
        <v>0</v>
      </c>
      <c r="O568" s="11">
        <v>1</v>
      </c>
      <c r="P568" s="1" t="s">
        <v>796</v>
      </c>
      <c r="Q568" s="2">
        <v>1</v>
      </c>
      <c r="R568" s="11" t="s">
        <v>14</v>
      </c>
      <c r="S568" s="11" t="s">
        <v>14</v>
      </c>
      <c r="T568" s="11" t="s">
        <v>14</v>
      </c>
    </row>
    <row r="569" spans="1:20" ht="14.25" customHeight="1">
      <c r="A569" s="23" t="s">
        <v>14</v>
      </c>
      <c r="B569" s="1" t="s">
        <v>40</v>
      </c>
      <c r="C569" s="1" t="s">
        <v>557</v>
      </c>
      <c r="D569" s="1" t="s">
        <v>558</v>
      </c>
      <c r="E569" s="2">
        <v>30</v>
      </c>
      <c r="F569" s="10" t="str">
        <f t="shared" si="115"/>
        <v>第17条の４第１項</v>
      </c>
      <c r="G569" s="11">
        <v>1</v>
      </c>
      <c r="H569" s="2">
        <v>39</v>
      </c>
      <c r="I569" s="10" t="str">
        <f t="shared" si="116"/>
        <v>(16)　イ</v>
      </c>
      <c r="J569" s="11">
        <v>0</v>
      </c>
      <c r="K569" s="14">
        <v>22</v>
      </c>
      <c r="L569" s="11">
        <v>0</v>
      </c>
      <c r="M569" s="13">
        <v>44491</v>
      </c>
      <c r="N569" s="10">
        <f t="shared" si="117"/>
        <v>0</v>
      </c>
      <c r="O569" s="11">
        <v>1</v>
      </c>
      <c r="P569" s="1" t="s">
        <v>796</v>
      </c>
      <c r="Q569" s="2">
        <v>2</v>
      </c>
      <c r="R569" s="11" t="s">
        <v>14</v>
      </c>
      <c r="S569" s="11" t="s">
        <v>14</v>
      </c>
      <c r="T569" s="11" t="s">
        <v>14</v>
      </c>
    </row>
    <row r="570" spans="1:20" ht="14.25" customHeight="1">
      <c r="A570" s="23" t="s">
        <v>14</v>
      </c>
      <c r="B570" s="1" t="s">
        <v>41</v>
      </c>
      <c r="C570" s="1" t="s">
        <v>42</v>
      </c>
      <c r="D570" s="1" t="s">
        <v>43</v>
      </c>
      <c r="E570" s="2">
        <v>30</v>
      </c>
      <c r="F570" s="10" t="str">
        <f t="shared" si="115"/>
        <v>第17条の４第１項</v>
      </c>
      <c r="G570" s="11">
        <v>2</v>
      </c>
      <c r="H570" s="2">
        <v>41</v>
      </c>
      <c r="I570" s="10" t="str">
        <f t="shared" si="116"/>
        <v>(16)　ロ</v>
      </c>
      <c r="J570" s="11">
        <v>0</v>
      </c>
      <c r="K570" s="2">
        <v>22</v>
      </c>
      <c r="L570" s="11">
        <v>0</v>
      </c>
      <c r="M570" s="13">
        <v>44606</v>
      </c>
      <c r="N570" s="10">
        <f t="shared" si="117"/>
        <v>0</v>
      </c>
      <c r="O570" s="11">
        <v>1</v>
      </c>
      <c r="P570" s="1" t="s">
        <v>797</v>
      </c>
      <c r="Q570" s="2">
        <v>4</v>
      </c>
      <c r="R570" s="11">
        <v>0</v>
      </c>
      <c r="S570" s="11">
        <v>0</v>
      </c>
      <c r="T570" s="11">
        <v>0</v>
      </c>
    </row>
    <row r="571" spans="1:20" ht="14.25" customHeight="1">
      <c r="A571" s="23" t="s">
        <v>14</v>
      </c>
      <c r="B571" s="1" t="s">
        <v>41</v>
      </c>
      <c r="C571" s="1" t="s">
        <v>265</v>
      </c>
      <c r="D571" s="1" t="s">
        <v>266</v>
      </c>
      <c r="E571" s="2">
        <v>30</v>
      </c>
      <c r="F571" s="10" t="str">
        <f t="shared" si="115"/>
        <v>第17条の４第１項</v>
      </c>
      <c r="G571" s="11">
        <v>1</v>
      </c>
      <c r="H571" s="2">
        <v>35</v>
      </c>
      <c r="I571" s="10" t="str">
        <f t="shared" si="116"/>
        <v>(14)</v>
      </c>
      <c r="J571" s="11">
        <v>0</v>
      </c>
      <c r="K571" s="2">
        <v>12</v>
      </c>
      <c r="L571" s="11">
        <v>0</v>
      </c>
      <c r="M571" s="13">
        <v>44434</v>
      </c>
      <c r="N571" s="10">
        <f t="shared" si="117"/>
        <v>0</v>
      </c>
      <c r="O571" s="11">
        <v>1</v>
      </c>
      <c r="P571" s="1" t="s">
        <v>685</v>
      </c>
      <c r="Q571" s="2">
        <v>4</v>
      </c>
      <c r="R571" s="11">
        <v>0</v>
      </c>
      <c r="S571" s="11">
        <v>0</v>
      </c>
      <c r="T571" s="11">
        <v>0</v>
      </c>
    </row>
    <row r="572" spans="1:20" ht="14.25" customHeight="1">
      <c r="A572" s="23" t="s">
        <v>14</v>
      </c>
      <c r="B572" s="1" t="s">
        <v>41</v>
      </c>
      <c r="C572" s="1" t="s">
        <v>265</v>
      </c>
      <c r="D572" s="1" t="s">
        <v>266</v>
      </c>
      <c r="E572" s="2">
        <v>30</v>
      </c>
      <c r="F572" s="10" t="str">
        <f t="shared" si="115"/>
        <v>第17条の４第１項</v>
      </c>
      <c r="G572" s="11">
        <v>1</v>
      </c>
      <c r="H572" s="2">
        <v>35</v>
      </c>
      <c r="I572" s="10" t="str">
        <f t="shared" si="116"/>
        <v>(14)</v>
      </c>
      <c r="J572" s="11">
        <v>0</v>
      </c>
      <c r="K572" s="14">
        <v>22</v>
      </c>
      <c r="L572" s="11">
        <v>0</v>
      </c>
      <c r="M572" s="13">
        <v>44434</v>
      </c>
      <c r="N572" s="10">
        <f t="shared" si="117"/>
        <v>0</v>
      </c>
      <c r="O572" s="11">
        <v>1</v>
      </c>
      <c r="P572" s="1" t="s">
        <v>685</v>
      </c>
      <c r="Q572" s="2">
        <v>4</v>
      </c>
      <c r="R572" s="11">
        <v>0</v>
      </c>
      <c r="S572" s="11">
        <v>0</v>
      </c>
      <c r="T572" s="11">
        <v>0</v>
      </c>
    </row>
    <row r="573" spans="1:20" ht="14.25" customHeight="1">
      <c r="A573" s="23" t="s">
        <v>14</v>
      </c>
      <c r="B573" s="1" t="s">
        <v>41</v>
      </c>
      <c r="C573" s="1" t="s">
        <v>265</v>
      </c>
      <c r="D573" s="1" t="s">
        <v>266</v>
      </c>
      <c r="E573" s="2">
        <v>30</v>
      </c>
      <c r="F573" s="10" t="str">
        <f t="shared" si="115"/>
        <v>第17条の４第１項</v>
      </c>
      <c r="G573" s="11">
        <v>1</v>
      </c>
      <c r="H573" s="2">
        <v>35</v>
      </c>
      <c r="I573" s="10" t="str">
        <f t="shared" si="116"/>
        <v>(14)</v>
      </c>
      <c r="J573" s="11">
        <v>0</v>
      </c>
      <c r="K573" s="2">
        <v>12</v>
      </c>
      <c r="L573" s="11">
        <v>0</v>
      </c>
      <c r="M573" s="13">
        <v>44434</v>
      </c>
      <c r="N573" s="10">
        <f t="shared" si="117"/>
        <v>0</v>
      </c>
      <c r="O573" s="11">
        <v>1</v>
      </c>
      <c r="P573" s="1" t="s">
        <v>685</v>
      </c>
      <c r="Q573" s="2">
        <v>4</v>
      </c>
      <c r="R573" s="11">
        <v>0</v>
      </c>
      <c r="S573" s="11">
        <v>0</v>
      </c>
      <c r="T573" s="11">
        <v>0</v>
      </c>
    </row>
    <row r="574" spans="1:20" ht="14.25" customHeight="1">
      <c r="A574" s="23" t="s">
        <v>14</v>
      </c>
      <c r="B574" s="1" t="s">
        <v>41</v>
      </c>
      <c r="C574" s="1" t="s">
        <v>559</v>
      </c>
      <c r="D574" s="1" t="s">
        <v>560</v>
      </c>
      <c r="E574" s="2">
        <v>20</v>
      </c>
      <c r="F574" s="10" t="str">
        <f t="shared" si="115"/>
        <v>第８条第３項</v>
      </c>
      <c r="G574" s="11">
        <v>1</v>
      </c>
      <c r="H574" s="2">
        <v>16</v>
      </c>
      <c r="I574" s="10" t="str">
        <f t="shared" si="116"/>
        <v>(3)　ロ</v>
      </c>
      <c r="J574" s="11">
        <v>0</v>
      </c>
      <c r="K574" s="2">
        <v>0</v>
      </c>
      <c r="L574" s="11">
        <v>0</v>
      </c>
      <c r="M574" s="13">
        <v>44574</v>
      </c>
      <c r="N574" s="10">
        <f t="shared" si="117"/>
        <v>0</v>
      </c>
      <c r="O574" s="11">
        <v>1</v>
      </c>
      <c r="P574" s="1" t="s">
        <v>762</v>
      </c>
      <c r="Q574" s="2">
        <v>4</v>
      </c>
      <c r="R574" s="11">
        <v>0</v>
      </c>
      <c r="S574" s="11">
        <v>0</v>
      </c>
      <c r="T574" s="11">
        <v>0</v>
      </c>
    </row>
    <row r="575" spans="1:20" ht="14.25" customHeight="1">
      <c r="A575" s="23" t="s">
        <v>14</v>
      </c>
      <c r="B575" s="1" t="s">
        <v>41</v>
      </c>
      <c r="C575" s="1" t="s">
        <v>798</v>
      </c>
      <c r="D575" s="1" t="s">
        <v>799</v>
      </c>
      <c r="E575" s="2">
        <v>30</v>
      </c>
      <c r="F575" s="10" t="str">
        <f t="shared" si="115"/>
        <v>第17条の４第１項</v>
      </c>
      <c r="G575" s="11">
        <v>1</v>
      </c>
      <c r="H575" s="2">
        <v>39</v>
      </c>
      <c r="I575" s="10" t="str">
        <f t="shared" si="116"/>
        <v>(16)　イ</v>
      </c>
      <c r="J575" s="11">
        <v>0</v>
      </c>
      <c r="K575" s="14">
        <v>22</v>
      </c>
      <c r="L575" s="11">
        <v>0</v>
      </c>
      <c r="M575" s="13">
        <v>44397</v>
      </c>
      <c r="N575" s="10">
        <f t="shared" si="117"/>
        <v>0</v>
      </c>
      <c r="O575" s="11">
        <v>1</v>
      </c>
      <c r="P575" s="1" t="s">
        <v>678</v>
      </c>
      <c r="Q575" s="2">
        <v>2</v>
      </c>
      <c r="R575" s="11">
        <v>0</v>
      </c>
      <c r="S575" s="11">
        <v>0</v>
      </c>
      <c r="T575" s="11">
        <v>0</v>
      </c>
    </row>
    <row r="576" spans="1:20" ht="14.25" customHeight="1">
      <c r="A576" s="23" t="s">
        <v>14</v>
      </c>
      <c r="B576" s="1" t="s">
        <v>267</v>
      </c>
      <c r="C576" s="1" t="s">
        <v>278</v>
      </c>
      <c r="D576" s="1" t="s">
        <v>279</v>
      </c>
      <c r="E576" s="2">
        <v>30</v>
      </c>
      <c r="F576" s="10" t="str">
        <f t="shared" si="115"/>
        <v>第17条の４第１項</v>
      </c>
      <c r="G576" s="11">
        <v>2</v>
      </c>
      <c r="H576" s="2">
        <v>13</v>
      </c>
      <c r="I576" s="10" t="str">
        <f t="shared" si="116"/>
        <v>(2)　イ</v>
      </c>
      <c r="J576" s="11">
        <v>0</v>
      </c>
      <c r="K576" s="2">
        <v>22</v>
      </c>
      <c r="L576" s="11">
        <v>0</v>
      </c>
      <c r="M576" s="13">
        <v>44488</v>
      </c>
      <c r="N576" s="10">
        <f t="shared" si="117"/>
        <v>0</v>
      </c>
      <c r="O576" s="11">
        <v>1</v>
      </c>
      <c r="P576" s="1" t="s">
        <v>800</v>
      </c>
      <c r="Q576" s="2">
        <v>1</v>
      </c>
      <c r="R576" s="11">
        <v>0</v>
      </c>
      <c r="S576" s="11">
        <v>0</v>
      </c>
      <c r="T576" s="11">
        <v>0</v>
      </c>
    </row>
    <row r="577" spans="1:20" ht="14.25" customHeight="1">
      <c r="A577" s="23" t="s">
        <v>14</v>
      </c>
      <c r="B577" s="1" t="s">
        <v>267</v>
      </c>
      <c r="C577" s="1" t="s">
        <v>278</v>
      </c>
      <c r="D577" s="1" t="s">
        <v>279</v>
      </c>
      <c r="E577" s="2">
        <v>30</v>
      </c>
      <c r="F577" s="10" t="str">
        <f t="shared" si="115"/>
        <v>第17条の４第１項</v>
      </c>
      <c r="G577" s="11">
        <v>2</v>
      </c>
      <c r="H577" s="2">
        <v>13</v>
      </c>
      <c r="I577" s="10" t="str">
        <f t="shared" si="116"/>
        <v>(2)　イ</v>
      </c>
      <c r="J577" s="11">
        <v>0</v>
      </c>
      <c r="K577" s="2">
        <v>22</v>
      </c>
      <c r="L577" s="11">
        <v>0</v>
      </c>
      <c r="M577" s="13">
        <v>44488</v>
      </c>
      <c r="N577" s="10">
        <f t="shared" si="117"/>
        <v>0</v>
      </c>
      <c r="O577" s="11">
        <v>1</v>
      </c>
      <c r="P577" s="1" t="s">
        <v>800</v>
      </c>
      <c r="Q577" s="2">
        <v>1</v>
      </c>
      <c r="R577" s="11">
        <v>0</v>
      </c>
      <c r="S577" s="11">
        <v>0</v>
      </c>
      <c r="T577" s="11">
        <v>0</v>
      </c>
    </row>
    <row r="578" spans="1:20" ht="14.25" customHeight="1">
      <c r="A578" s="23" t="s">
        <v>14</v>
      </c>
      <c r="B578" s="1" t="s">
        <v>267</v>
      </c>
      <c r="C578" s="1" t="s">
        <v>278</v>
      </c>
      <c r="D578" s="1" t="s">
        <v>279</v>
      </c>
      <c r="E578" s="2">
        <v>30</v>
      </c>
      <c r="F578" s="10" t="str">
        <f t="shared" si="115"/>
        <v>第17条の４第１項</v>
      </c>
      <c r="G578" s="11">
        <v>2</v>
      </c>
      <c r="H578" s="2">
        <v>13</v>
      </c>
      <c r="I578" s="10" t="str">
        <f t="shared" si="116"/>
        <v>(2)　イ</v>
      </c>
      <c r="J578" s="11">
        <v>0</v>
      </c>
      <c r="K578" s="14">
        <v>12</v>
      </c>
      <c r="L578" s="11">
        <v>0</v>
      </c>
      <c r="M578" s="13">
        <v>44488</v>
      </c>
      <c r="N578" s="10">
        <f t="shared" si="117"/>
        <v>0</v>
      </c>
      <c r="O578" s="11">
        <v>1</v>
      </c>
      <c r="P578" s="1" t="s">
        <v>800</v>
      </c>
      <c r="Q578" s="2">
        <v>1</v>
      </c>
      <c r="R578" s="11">
        <v>0</v>
      </c>
      <c r="S578" s="11">
        <v>0</v>
      </c>
      <c r="T578" s="11">
        <v>0</v>
      </c>
    </row>
    <row r="579" spans="1:20" ht="14.25" customHeight="1">
      <c r="A579" s="23" t="s">
        <v>14</v>
      </c>
      <c r="B579" s="1" t="s">
        <v>267</v>
      </c>
      <c r="C579" s="1" t="s">
        <v>801</v>
      </c>
      <c r="D579" s="1" t="s">
        <v>802</v>
      </c>
      <c r="E579" s="2">
        <v>23</v>
      </c>
      <c r="F579" s="10" t="str">
        <f t="shared" si="115"/>
        <v>第８条第４項</v>
      </c>
      <c r="G579" s="11">
        <v>1</v>
      </c>
      <c r="H579" s="2">
        <v>39</v>
      </c>
      <c r="I579" s="10" t="str">
        <f t="shared" si="116"/>
        <v>(16)　イ</v>
      </c>
      <c r="J579" s="11">
        <v>0</v>
      </c>
      <c r="K579" s="2">
        <v>0</v>
      </c>
      <c r="L579" s="11">
        <v>2</v>
      </c>
      <c r="M579" s="13">
        <v>44621</v>
      </c>
      <c r="N579" s="10">
        <f t="shared" si="117"/>
        <v>0</v>
      </c>
      <c r="O579" s="11">
        <v>1</v>
      </c>
      <c r="P579" s="1" t="s">
        <v>696</v>
      </c>
      <c r="Q579" s="2">
        <v>1</v>
      </c>
      <c r="R579" s="11">
        <v>0</v>
      </c>
      <c r="S579" s="11">
        <v>0</v>
      </c>
      <c r="T579" s="11">
        <v>0</v>
      </c>
    </row>
    <row r="580" spans="1:20" ht="14.25" customHeight="1">
      <c r="A580" s="23" t="s">
        <v>14</v>
      </c>
      <c r="B580" s="1" t="s">
        <v>267</v>
      </c>
      <c r="C580" s="1" t="s">
        <v>803</v>
      </c>
      <c r="D580" s="1" t="s">
        <v>804</v>
      </c>
      <c r="E580" s="2">
        <v>30</v>
      </c>
      <c r="F580" s="10" t="str">
        <f t="shared" ref="F580:F643" si="118">VLOOKUP(E580,$BS$4:$BT$39,2,FALSE)</f>
        <v>第17条の４第１項</v>
      </c>
      <c r="G580" s="11">
        <v>1</v>
      </c>
      <c r="H580" s="2">
        <v>39</v>
      </c>
      <c r="I580" s="10" t="str">
        <f t="shared" ref="I580:I643" si="119">VLOOKUP(H580,$BV$4:$BX$53,2,FALSE)</f>
        <v>(16)　イ</v>
      </c>
      <c r="J580" s="11">
        <v>0</v>
      </c>
      <c r="K580" s="2">
        <v>22</v>
      </c>
      <c r="L580" s="11">
        <v>0</v>
      </c>
      <c r="M580" s="13">
        <v>44610</v>
      </c>
      <c r="N580" s="10">
        <f t="shared" ref="N580:N643" si="120">DATEDIF(M580,"2022/3/31","Y")</f>
        <v>0</v>
      </c>
      <c r="O580" s="11">
        <v>1</v>
      </c>
      <c r="P580" s="1" t="s">
        <v>806</v>
      </c>
      <c r="Q580" s="2">
        <v>1</v>
      </c>
      <c r="R580" s="11">
        <v>0</v>
      </c>
      <c r="S580" s="11">
        <v>0</v>
      </c>
      <c r="T580" s="11">
        <v>1</v>
      </c>
    </row>
    <row r="581" spans="1:20" ht="14.25" customHeight="1">
      <c r="A581" s="23" t="s">
        <v>14</v>
      </c>
      <c r="B581" s="1" t="s">
        <v>44</v>
      </c>
      <c r="C581" s="1" t="s">
        <v>280</v>
      </c>
      <c r="D581" s="1" t="s">
        <v>281</v>
      </c>
      <c r="E581" s="2">
        <v>30</v>
      </c>
      <c r="F581" s="10" t="str">
        <f t="shared" si="118"/>
        <v>第17条の４第１項</v>
      </c>
      <c r="G581" s="11">
        <v>1</v>
      </c>
      <c r="H581" s="2">
        <v>31</v>
      </c>
      <c r="I581" s="10" t="str">
        <f t="shared" si="119"/>
        <v>(12)　イ</v>
      </c>
      <c r="J581" s="11">
        <v>0</v>
      </c>
      <c r="K581" s="14">
        <v>22</v>
      </c>
      <c r="L581" s="11">
        <v>0</v>
      </c>
      <c r="M581" s="13">
        <v>44355</v>
      </c>
      <c r="N581" s="10">
        <f t="shared" si="120"/>
        <v>0</v>
      </c>
      <c r="O581" s="11">
        <v>1</v>
      </c>
      <c r="P581" s="1" t="s">
        <v>807</v>
      </c>
      <c r="Q581" s="2">
        <v>2</v>
      </c>
      <c r="R581" s="11">
        <v>0</v>
      </c>
      <c r="S581" s="11">
        <v>0</v>
      </c>
      <c r="T581" s="11">
        <v>0</v>
      </c>
    </row>
    <row r="582" spans="1:20" ht="14.25" customHeight="1">
      <c r="A582" s="23" t="s">
        <v>14</v>
      </c>
      <c r="B582" s="1" t="s">
        <v>44</v>
      </c>
      <c r="C582" s="1" t="s">
        <v>280</v>
      </c>
      <c r="D582" s="1" t="s">
        <v>281</v>
      </c>
      <c r="E582" s="2">
        <v>30</v>
      </c>
      <c r="F582" s="10" t="str">
        <f t="shared" si="118"/>
        <v>第17条の４第１項</v>
      </c>
      <c r="G582" s="11">
        <v>1</v>
      </c>
      <c r="H582" s="2">
        <v>31</v>
      </c>
      <c r="I582" s="10" t="str">
        <f t="shared" si="119"/>
        <v>(12)　イ</v>
      </c>
      <c r="J582" s="11">
        <v>0</v>
      </c>
      <c r="K582" s="2">
        <v>12</v>
      </c>
      <c r="L582" s="11">
        <v>0</v>
      </c>
      <c r="M582" s="13">
        <v>44364</v>
      </c>
      <c r="N582" s="10">
        <f t="shared" si="120"/>
        <v>0</v>
      </c>
      <c r="O582" s="11">
        <v>1</v>
      </c>
      <c r="P582" s="1" t="s">
        <v>808</v>
      </c>
      <c r="Q582" s="2">
        <v>2</v>
      </c>
      <c r="R582" s="11">
        <v>0</v>
      </c>
      <c r="S582" s="11">
        <v>0</v>
      </c>
      <c r="T582" s="11">
        <v>0</v>
      </c>
    </row>
    <row r="583" spans="1:20" ht="14.25" customHeight="1">
      <c r="A583" s="23" t="s">
        <v>14</v>
      </c>
      <c r="B583" s="1" t="s">
        <v>44</v>
      </c>
      <c r="C583" s="1" t="s">
        <v>280</v>
      </c>
      <c r="D583" s="1" t="s">
        <v>281</v>
      </c>
      <c r="E583" s="2">
        <v>30</v>
      </c>
      <c r="F583" s="10" t="str">
        <f t="shared" si="118"/>
        <v>第17条の４第１項</v>
      </c>
      <c r="G583" s="11">
        <v>1</v>
      </c>
      <c r="H583" s="2">
        <v>31</v>
      </c>
      <c r="I583" s="10" t="str">
        <f t="shared" si="119"/>
        <v>(12)　イ</v>
      </c>
      <c r="J583" s="11">
        <v>0</v>
      </c>
      <c r="K583" s="2">
        <v>22</v>
      </c>
      <c r="L583" s="11">
        <v>0</v>
      </c>
      <c r="M583" s="13">
        <v>44364</v>
      </c>
      <c r="N583" s="10">
        <f t="shared" si="120"/>
        <v>0</v>
      </c>
      <c r="O583" s="11">
        <v>1</v>
      </c>
      <c r="P583" s="1" t="s">
        <v>808</v>
      </c>
      <c r="Q583" s="2">
        <v>2</v>
      </c>
      <c r="R583" s="11">
        <v>0</v>
      </c>
      <c r="S583" s="11">
        <v>0</v>
      </c>
      <c r="T583" s="11">
        <v>0</v>
      </c>
    </row>
    <row r="584" spans="1:20" ht="14.25" customHeight="1">
      <c r="A584" s="23" t="s">
        <v>14</v>
      </c>
      <c r="B584" s="1" t="s">
        <v>44</v>
      </c>
      <c r="C584" s="1" t="s">
        <v>280</v>
      </c>
      <c r="D584" s="1" t="s">
        <v>281</v>
      </c>
      <c r="E584" s="2">
        <v>30</v>
      </c>
      <c r="F584" s="10" t="str">
        <f t="shared" si="118"/>
        <v>第17条の４第１項</v>
      </c>
      <c r="G584" s="11">
        <v>1</v>
      </c>
      <c r="H584" s="2">
        <v>31</v>
      </c>
      <c r="I584" s="10" t="str">
        <f t="shared" si="119"/>
        <v>(12)　イ</v>
      </c>
      <c r="J584" s="11">
        <v>0</v>
      </c>
      <c r="K584" s="2">
        <v>12</v>
      </c>
      <c r="L584" s="11">
        <v>0</v>
      </c>
      <c r="M584" s="13">
        <v>44392</v>
      </c>
      <c r="N584" s="10">
        <f t="shared" si="120"/>
        <v>0</v>
      </c>
      <c r="O584" s="11">
        <v>1</v>
      </c>
      <c r="P584" s="1" t="s">
        <v>664</v>
      </c>
      <c r="Q584" s="2">
        <v>1</v>
      </c>
      <c r="R584" s="11">
        <v>0</v>
      </c>
      <c r="S584" s="11">
        <v>0</v>
      </c>
      <c r="T584" s="11">
        <v>0</v>
      </c>
    </row>
    <row r="585" spans="1:20" ht="14.25" customHeight="1">
      <c r="A585" s="23" t="s">
        <v>14</v>
      </c>
      <c r="B585" s="1" t="s">
        <v>44</v>
      </c>
      <c r="C585" s="1" t="s">
        <v>280</v>
      </c>
      <c r="D585" s="1" t="s">
        <v>281</v>
      </c>
      <c r="E585" s="2">
        <v>30</v>
      </c>
      <c r="F585" s="10" t="str">
        <f t="shared" si="118"/>
        <v>第17条の４第１項</v>
      </c>
      <c r="G585" s="11">
        <v>1</v>
      </c>
      <c r="H585" s="2">
        <v>31</v>
      </c>
      <c r="I585" s="10" t="str">
        <f t="shared" si="119"/>
        <v>(12)　イ</v>
      </c>
      <c r="J585" s="11">
        <v>0</v>
      </c>
      <c r="K585" s="2">
        <v>22</v>
      </c>
      <c r="L585" s="11">
        <v>0</v>
      </c>
      <c r="M585" s="13">
        <v>44474</v>
      </c>
      <c r="N585" s="10">
        <f t="shared" si="120"/>
        <v>0</v>
      </c>
      <c r="O585" s="11">
        <v>1</v>
      </c>
      <c r="P585" s="1" t="s">
        <v>809</v>
      </c>
      <c r="Q585" s="2">
        <v>4</v>
      </c>
      <c r="R585" s="11">
        <v>0</v>
      </c>
      <c r="S585" s="11">
        <v>0</v>
      </c>
      <c r="T585" s="11">
        <v>0</v>
      </c>
    </row>
    <row r="586" spans="1:20" ht="14.25" customHeight="1">
      <c r="A586" s="23" t="s">
        <v>14</v>
      </c>
      <c r="B586" s="1" t="s">
        <v>44</v>
      </c>
      <c r="C586" s="1" t="s">
        <v>280</v>
      </c>
      <c r="D586" s="1" t="s">
        <v>281</v>
      </c>
      <c r="E586" s="2">
        <v>17</v>
      </c>
      <c r="F586" s="10" t="str">
        <f t="shared" si="118"/>
        <v>第５条の３（第３条第１項第３号）</v>
      </c>
      <c r="G586" s="11">
        <v>3</v>
      </c>
      <c r="H586" s="2">
        <v>18</v>
      </c>
      <c r="I586" s="10" t="str">
        <f t="shared" si="119"/>
        <v>(5)　イ</v>
      </c>
      <c r="J586" s="11">
        <v>0</v>
      </c>
      <c r="K586" s="2">
        <v>0</v>
      </c>
      <c r="L586" s="11">
        <v>0</v>
      </c>
      <c r="M586" s="13">
        <v>44551</v>
      </c>
      <c r="N586" s="10">
        <f t="shared" si="120"/>
        <v>0</v>
      </c>
      <c r="O586" s="11">
        <v>1</v>
      </c>
      <c r="P586" s="1" t="s">
        <v>604</v>
      </c>
      <c r="Q586" s="2">
        <v>1</v>
      </c>
      <c r="R586" s="11">
        <v>0</v>
      </c>
      <c r="S586" s="11">
        <v>0</v>
      </c>
      <c r="T586" s="11">
        <v>0</v>
      </c>
    </row>
    <row r="587" spans="1:20" ht="14.25" customHeight="1">
      <c r="A587" s="23" t="s">
        <v>14</v>
      </c>
      <c r="B587" s="1" t="s">
        <v>44</v>
      </c>
      <c r="C587" s="1" t="s">
        <v>280</v>
      </c>
      <c r="D587" s="1" t="s">
        <v>281</v>
      </c>
      <c r="E587" s="2">
        <v>30</v>
      </c>
      <c r="F587" s="10" t="str">
        <f t="shared" si="118"/>
        <v>第17条の４第１項</v>
      </c>
      <c r="G587" s="11">
        <v>1</v>
      </c>
      <c r="H587" s="2">
        <v>31</v>
      </c>
      <c r="I587" s="10" t="str">
        <f t="shared" si="119"/>
        <v>(12)　イ</v>
      </c>
      <c r="J587" s="11">
        <v>0</v>
      </c>
      <c r="K587" s="2">
        <v>12</v>
      </c>
      <c r="L587" s="11">
        <v>0</v>
      </c>
      <c r="M587" s="13">
        <v>44476</v>
      </c>
      <c r="N587" s="10">
        <f t="shared" si="120"/>
        <v>0</v>
      </c>
      <c r="O587" s="11">
        <v>1</v>
      </c>
      <c r="P587" s="1" t="s">
        <v>810</v>
      </c>
      <c r="Q587" s="2">
        <v>4</v>
      </c>
      <c r="R587" s="11">
        <v>0</v>
      </c>
      <c r="S587" s="11">
        <v>0</v>
      </c>
      <c r="T587" s="11">
        <v>0</v>
      </c>
    </row>
    <row r="588" spans="1:20" ht="14.25" customHeight="1">
      <c r="A588" s="23" t="s">
        <v>14</v>
      </c>
      <c r="B588" s="1" t="s">
        <v>44</v>
      </c>
      <c r="C588" s="1" t="s">
        <v>280</v>
      </c>
      <c r="D588" s="1" t="s">
        <v>281</v>
      </c>
      <c r="E588" s="2">
        <v>30</v>
      </c>
      <c r="F588" s="10" t="str">
        <f t="shared" si="118"/>
        <v>第17条の４第１項</v>
      </c>
      <c r="G588" s="11">
        <v>1</v>
      </c>
      <c r="H588" s="2">
        <v>31</v>
      </c>
      <c r="I588" s="10" t="str">
        <f t="shared" si="119"/>
        <v>(12)　イ</v>
      </c>
      <c r="J588" s="11">
        <v>0</v>
      </c>
      <c r="K588" s="2">
        <v>22</v>
      </c>
      <c r="L588" s="11">
        <v>0</v>
      </c>
      <c r="M588" s="13">
        <v>44476</v>
      </c>
      <c r="N588" s="10">
        <f t="shared" si="120"/>
        <v>0</v>
      </c>
      <c r="O588" s="11">
        <v>1</v>
      </c>
      <c r="P588" s="1" t="s">
        <v>810</v>
      </c>
      <c r="Q588" s="2">
        <v>4</v>
      </c>
      <c r="R588" s="11">
        <v>0</v>
      </c>
      <c r="S588" s="11">
        <v>0</v>
      </c>
      <c r="T588" s="11">
        <v>0</v>
      </c>
    </row>
    <row r="589" spans="1:20" ht="14.25" customHeight="1">
      <c r="A589" s="23" t="s">
        <v>14</v>
      </c>
      <c r="B589" s="1" t="s">
        <v>44</v>
      </c>
      <c r="C589" s="1" t="s">
        <v>280</v>
      </c>
      <c r="D589" s="1" t="s">
        <v>281</v>
      </c>
      <c r="E589" s="2">
        <v>30</v>
      </c>
      <c r="F589" s="10" t="str">
        <f t="shared" si="118"/>
        <v>第17条の４第１項</v>
      </c>
      <c r="G589" s="11">
        <v>1</v>
      </c>
      <c r="H589" s="2">
        <v>31</v>
      </c>
      <c r="I589" s="10" t="str">
        <f t="shared" si="119"/>
        <v>(12)　イ</v>
      </c>
      <c r="J589" s="11">
        <v>0</v>
      </c>
      <c r="K589" s="2">
        <v>27</v>
      </c>
      <c r="L589" s="11">
        <v>0</v>
      </c>
      <c r="M589" s="13">
        <v>44476</v>
      </c>
      <c r="N589" s="10">
        <f t="shared" si="120"/>
        <v>0</v>
      </c>
      <c r="O589" s="11">
        <v>1</v>
      </c>
      <c r="P589" s="1" t="s">
        <v>810</v>
      </c>
      <c r="Q589" s="2">
        <v>4</v>
      </c>
      <c r="R589" s="11">
        <v>0</v>
      </c>
      <c r="S589" s="11">
        <v>0</v>
      </c>
      <c r="T589" s="11">
        <v>0</v>
      </c>
    </row>
    <row r="590" spans="1:20" ht="14.25" customHeight="1">
      <c r="A590" s="23" t="s">
        <v>14</v>
      </c>
      <c r="B590" s="1" t="s">
        <v>44</v>
      </c>
      <c r="C590" s="1" t="s">
        <v>280</v>
      </c>
      <c r="D590" s="1" t="s">
        <v>281</v>
      </c>
      <c r="E590" s="2">
        <v>30</v>
      </c>
      <c r="F590" s="10" t="str">
        <f t="shared" si="118"/>
        <v>第17条の４第１項</v>
      </c>
      <c r="G590" s="11">
        <v>1</v>
      </c>
      <c r="H590" s="2">
        <v>35</v>
      </c>
      <c r="I590" s="10" t="str">
        <f t="shared" si="119"/>
        <v>(14)</v>
      </c>
      <c r="J590" s="11">
        <v>0</v>
      </c>
      <c r="K590" s="2">
        <v>12</v>
      </c>
      <c r="L590" s="11">
        <v>0</v>
      </c>
      <c r="M590" s="13">
        <v>44476</v>
      </c>
      <c r="N590" s="10">
        <f t="shared" si="120"/>
        <v>0</v>
      </c>
      <c r="O590" s="11">
        <v>1</v>
      </c>
      <c r="P590" s="1" t="s">
        <v>810</v>
      </c>
      <c r="Q590" s="2">
        <v>4</v>
      </c>
      <c r="R590" s="11">
        <v>0</v>
      </c>
      <c r="S590" s="11">
        <v>0</v>
      </c>
      <c r="T590" s="11">
        <v>0</v>
      </c>
    </row>
    <row r="591" spans="1:20" ht="14.25" customHeight="1">
      <c r="A591" s="23" t="s">
        <v>14</v>
      </c>
      <c r="B591" s="1" t="s">
        <v>44</v>
      </c>
      <c r="C591" s="1" t="s">
        <v>280</v>
      </c>
      <c r="D591" s="1" t="s">
        <v>281</v>
      </c>
      <c r="E591" s="2">
        <v>30</v>
      </c>
      <c r="F591" s="10" t="str">
        <f t="shared" si="118"/>
        <v>第17条の４第１項</v>
      </c>
      <c r="G591" s="11">
        <v>1</v>
      </c>
      <c r="H591" s="2">
        <v>35</v>
      </c>
      <c r="I591" s="10" t="str">
        <f t="shared" si="119"/>
        <v>(14)</v>
      </c>
      <c r="J591" s="11">
        <v>0</v>
      </c>
      <c r="K591" s="2">
        <v>22</v>
      </c>
      <c r="L591" s="11">
        <v>0</v>
      </c>
      <c r="M591" s="13">
        <v>44476</v>
      </c>
      <c r="N591" s="10">
        <f t="shared" si="120"/>
        <v>0</v>
      </c>
      <c r="O591" s="11">
        <v>1</v>
      </c>
      <c r="P591" s="1" t="s">
        <v>810</v>
      </c>
      <c r="Q591" s="2">
        <v>4</v>
      </c>
      <c r="R591" s="11">
        <v>0</v>
      </c>
      <c r="S591" s="11">
        <v>0</v>
      </c>
      <c r="T591" s="11">
        <v>0</v>
      </c>
    </row>
    <row r="592" spans="1:20" ht="14.25" customHeight="1">
      <c r="A592" s="23" t="s">
        <v>14</v>
      </c>
      <c r="B592" s="1" t="s">
        <v>44</v>
      </c>
      <c r="C592" s="1" t="s">
        <v>280</v>
      </c>
      <c r="D592" s="1" t="s">
        <v>281</v>
      </c>
      <c r="E592" s="2">
        <v>30</v>
      </c>
      <c r="F592" s="10" t="str">
        <f t="shared" si="118"/>
        <v>第17条の４第１項</v>
      </c>
      <c r="G592" s="11">
        <v>1</v>
      </c>
      <c r="H592" s="2">
        <v>31</v>
      </c>
      <c r="I592" s="10" t="str">
        <f t="shared" si="119"/>
        <v>(12)　イ</v>
      </c>
      <c r="J592" s="11">
        <v>0</v>
      </c>
      <c r="K592" s="2">
        <v>19</v>
      </c>
      <c r="L592" s="11">
        <v>0</v>
      </c>
      <c r="M592" s="13">
        <v>44600</v>
      </c>
      <c r="N592" s="10">
        <f t="shared" si="120"/>
        <v>0</v>
      </c>
      <c r="O592" s="11">
        <v>1</v>
      </c>
      <c r="P592" s="1" t="s">
        <v>811</v>
      </c>
      <c r="Q592" s="2">
        <v>4</v>
      </c>
      <c r="R592" s="11">
        <v>0</v>
      </c>
      <c r="S592" s="11">
        <v>0</v>
      </c>
      <c r="T592" s="11">
        <v>0</v>
      </c>
    </row>
    <row r="593" spans="1:20" ht="14.25" customHeight="1">
      <c r="A593" s="23" t="s">
        <v>14</v>
      </c>
      <c r="B593" s="1" t="s">
        <v>44</v>
      </c>
      <c r="C593" s="1" t="s">
        <v>280</v>
      </c>
      <c r="D593" s="1" t="s">
        <v>281</v>
      </c>
      <c r="E593" s="2">
        <v>30</v>
      </c>
      <c r="F593" s="10" t="str">
        <f t="shared" si="118"/>
        <v>第17条の４第１項</v>
      </c>
      <c r="G593" s="11">
        <v>1</v>
      </c>
      <c r="H593" s="2">
        <v>31</v>
      </c>
      <c r="I593" s="10" t="str">
        <f t="shared" si="119"/>
        <v>(12)　イ</v>
      </c>
      <c r="J593" s="11">
        <v>0</v>
      </c>
      <c r="K593" s="2">
        <v>22</v>
      </c>
      <c r="L593" s="11">
        <v>0</v>
      </c>
      <c r="M593" s="13">
        <v>44600</v>
      </c>
      <c r="N593" s="10">
        <f t="shared" si="120"/>
        <v>0</v>
      </c>
      <c r="O593" s="11">
        <v>1</v>
      </c>
      <c r="P593" s="1" t="s">
        <v>811</v>
      </c>
      <c r="Q593" s="2">
        <v>4</v>
      </c>
      <c r="R593" s="11">
        <v>0</v>
      </c>
      <c r="S593" s="11">
        <v>0</v>
      </c>
      <c r="T593" s="11">
        <v>0</v>
      </c>
    </row>
    <row r="594" spans="1:20" ht="14.25" customHeight="1">
      <c r="A594" s="23" t="s">
        <v>14</v>
      </c>
      <c r="B594" s="1" t="s">
        <v>44</v>
      </c>
      <c r="C594" s="1" t="s">
        <v>280</v>
      </c>
      <c r="D594" s="1" t="s">
        <v>281</v>
      </c>
      <c r="E594" s="2">
        <v>30</v>
      </c>
      <c r="F594" s="10" t="str">
        <f t="shared" si="118"/>
        <v>第17条の４第１項</v>
      </c>
      <c r="G594" s="11">
        <v>1</v>
      </c>
      <c r="H594" s="2">
        <v>31</v>
      </c>
      <c r="I594" s="10" t="str">
        <f t="shared" si="119"/>
        <v>(12)　イ</v>
      </c>
      <c r="J594" s="11">
        <v>0</v>
      </c>
      <c r="K594" s="2">
        <v>12</v>
      </c>
      <c r="L594" s="11">
        <v>0</v>
      </c>
      <c r="M594" s="13">
        <v>44600</v>
      </c>
      <c r="N594" s="10">
        <f t="shared" si="120"/>
        <v>0</v>
      </c>
      <c r="O594" s="11">
        <v>1</v>
      </c>
      <c r="P594" s="1" t="s">
        <v>811</v>
      </c>
      <c r="Q594" s="2">
        <v>4</v>
      </c>
      <c r="R594" s="11">
        <v>0</v>
      </c>
      <c r="S594" s="11">
        <v>0</v>
      </c>
      <c r="T594" s="11">
        <v>0</v>
      </c>
    </row>
    <row r="595" spans="1:20" ht="14.25" customHeight="1">
      <c r="A595" s="23" t="s">
        <v>14</v>
      </c>
      <c r="B595" s="1" t="s">
        <v>44</v>
      </c>
      <c r="C595" s="1" t="s">
        <v>812</v>
      </c>
      <c r="D595" s="1" t="s">
        <v>813</v>
      </c>
      <c r="E595" s="2">
        <v>30</v>
      </c>
      <c r="F595" s="10" t="str">
        <f t="shared" si="118"/>
        <v>第17条の４第１項</v>
      </c>
      <c r="G595" s="11">
        <v>2</v>
      </c>
      <c r="H595" s="2">
        <v>39</v>
      </c>
      <c r="I595" s="10" t="str">
        <f t="shared" si="119"/>
        <v>(16)　イ</v>
      </c>
      <c r="J595" s="11">
        <v>0</v>
      </c>
      <c r="K595" s="2">
        <v>22</v>
      </c>
      <c r="L595" s="11">
        <v>0</v>
      </c>
      <c r="M595" s="13">
        <v>44389</v>
      </c>
      <c r="N595" s="10">
        <f t="shared" si="120"/>
        <v>0</v>
      </c>
      <c r="O595" s="11">
        <v>1</v>
      </c>
      <c r="P595" s="1" t="s">
        <v>723</v>
      </c>
      <c r="Q595" s="2">
        <v>1</v>
      </c>
      <c r="R595" s="11">
        <v>0</v>
      </c>
      <c r="S595" s="11">
        <v>0</v>
      </c>
      <c r="T595" s="11">
        <v>0</v>
      </c>
    </row>
    <row r="596" spans="1:20" ht="14.25" customHeight="1">
      <c r="A596" s="23" t="s">
        <v>14</v>
      </c>
      <c r="B596" s="1" t="s">
        <v>44</v>
      </c>
      <c r="C596" s="1" t="s">
        <v>812</v>
      </c>
      <c r="D596" s="1" t="s">
        <v>813</v>
      </c>
      <c r="E596" s="2">
        <v>30</v>
      </c>
      <c r="F596" s="10" t="str">
        <f t="shared" si="118"/>
        <v>第17条の４第１項</v>
      </c>
      <c r="G596" s="11">
        <v>2</v>
      </c>
      <c r="H596" s="2">
        <v>39</v>
      </c>
      <c r="I596" s="10" t="str">
        <f t="shared" si="119"/>
        <v>(16)　イ</v>
      </c>
      <c r="J596" s="11">
        <v>0</v>
      </c>
      <c r="K596" s="2">
        <v>27</v>
      </c>
      <c r="L596" s="11">
        <v>0</v>
      </c>
      <c r="M596" s="13">
        <v>44389</v>
      </c>
      <c r="N596" s="10">
        <f t="shared" si="120"/>
        <v>0</v>
      </c>
      <c r="O596" s="11">
        <v>1</v>
      </c>
      <c r="P596" s="1" t="s">
        <v>723</v>
      </c>
      <c r="Q596" s="2">
        <v>1</v>
      </c>
      <c r="R596" s="11">
        <v>0</v>
      </c>
      <c r="S596" s="11">
        <v>0</v>
      </c>
      <c r="T596" s="11">
        <v>0</v>
      </c>
    </row>
    <row r="597" spans="1:20" ht="14.25" customHeight="1">
      <c r="A597" s="23" t="s">
        <v>14</v>
      </c>
      <c r="B597" s="1" t="s">
        <v>44</v>
      </c>
      <c r="C597" s="1" t="s">
        <v>160</v>
      </c>
      <c r="D597" s="1" t="s">
        <v>561</v>
      </c>
      <c r="E597" s="2">
        <v>17</v>
      </c>
      <c r="F597" s="10" t="str">
        <f t="shared" si="118"/>
        <v>第５条の３（第３条第１項第３号）</v>
      </c>
      <c r="G597" s="11">
        <v>3</v>
      </c>
      <c r="H597" s="2">
        <v>39</v>
      </c>
      <c r="I597" s="10" t="str">
        <f t="shared" si="119"/>
        <v>(16)　イ</v>
      </c>
      <c r="J597" s="11">
        <v>2</v>
      </c>
      <c r="K597" s="2">
        <v>0</v>
      </c>
      <c r="L597" s="11">
        <v>0</v>
      </c>
      <c r="M597" s="13">
        <v>44362</v>
      </c>
      <c r="N597" s="10">
        <f t="shared" si="120"/>
        <v>0</v>
      </c>
      <c r="O597" s="11">
        <v>1</v>
      </c>
      <c r="P597" s="1" t="s">
        <v>814</v>
      </c>
      <c r="Q597" s="2">
        <v>1</v>
      </c>
      <c r="R597" s="11">
        <v>0</v>
      </c>
      <c r="S597" s="11">
        <v>0</v>
      </c>
      <c r="T597" s="11">
        <v>0</v>
      </c>
    </row>
    <row r="598" spans="1:20" ht="14.25" customHeight="1">
      <c r="A598" s="23" t="s">
        <v>14</v>
      </c>
      <c r="B598" s="1" t="s">
        <v>44</v>
      </c>
      <c r="C598" s="1" t="s">
        <v>160</v>
      </c>
      <c r="D598" s="1" t="s">
        <v>561</v>
      </c>
      <c r="E598" s="2">
        <v>17</v>
      </c>
      <c r="F598" s="10" t="str">
        <f t="shared" si="118"/>
        <v>第５条の３（第３条第１項第３号）</v>
      </c>
      <c r="G598" s="11">
        <v>3</v>
      </c>
      <c r="H598" s="2">
        <v>22</v>
      </c>
      <c r="I598" s="10" t="str">
        <f t="shared" si="119"/>
        <v>(6)　ロ(1)</v>
      </c>
      <c r="J598" s="11">
        <v>0</v>
      </c>
      <c r="K598" s="2">
        <v>0</v>
      </c>
      <c r="L598" s="11">
        <v>0</v>
      </c>
      <c r="M598" s="13">
        <v>44522</v>
      </c>
      <c r="N598" s="10">
        <f t="shared" si="120"/>
        <v>0</v>
      </c>
      <c r="O598" s="11">
        <v>1</v>
      </c>
      <c r="P598" s="1" t="s">
        <v>815</v>
      </c>
      <c r="Q598" s="2">
        <v>1</v>
      </c>
      <c r="R598" s="11">
        <v>0</v>
      </c>
      <c r="S598" s="11">
        <v>0</v>
      </c>
      <c r="T598" s="11">
        <v>0</v>
      </c>
    </row>
    <row r="599" spans="1:20" ht="14.25" customHeight="1">
      <c r="A599" s="23" t="s">
        <v>14</v>
      </c>
      <c r="B599" s="1" t="s">
        <v>44</v>
      </c>
      <c r="C599" s="1" t="s">
        <v>160</v>
      </c>
      <c r="D599" s="1" t="s">
        <v>561</v>
      </c>
      <c r="E599" s="2">
        <v>17</v>
      </c>
      <c r="F599" s="10" t="str">
        <f t="shared" si="118"/>
        <v>第５条の３（第３条第１項第３号）</v>
      </c>
      <c r="G599" s="11">
        <v>3</v>
      </c>
      <c r="H599" s="2">
        <v>39</v>
      </c>
      <c r="I599" s="10" t="str">
        <f t="shared" si="119"/>
        <v>(16)　イ</v>
      </c>
      <c r="J599" s="11">
        <v>0</v>
      </c>
      <c r="K599" s="2">
        <v>0</v>
      </c>
      <c r="L599" s="11">
        <v>0</v>
      </c>
      <c r="M599" s="13">
        <v>44587</v>
      </c>
      <c r="N599" s="10">
        <f t="shared" si="120"/>
        <v>0</v>
      </c>
      <c r="O599" s="11">
        <v>1</v>
      </c>
      <c r="P599" s="1" t="s">
        <v>665</v>
      </c>
      <c r="Q599" s="2">
        <v>1</v>
      </c>
      <c r="R599" s="11">
        <v>0</v>
      </c>
      <c r="S599" s="11">
        <v>0</v>
      </c>
      <c r="T599" s="11">
        <v>0</v>
      </c>
    </row>
    <row r="600" spans="1:20" ht="14.25" customHeight="1">
      <c r="A600" s="23" t="s">
        <v>14</v>
      </c>
      <c r="B600" s="1" t="s">
        <v>44</v>
      </c>
      <c r="C600" s="1" t="s">
        <v>160</v>
      </c>
      <c r="D600" s="1" t="s">
        <v>161</v>
      </c>
      <c r="E600" s="2">
        <v>17</v>
      </c>
      <c r="F600" s="10" t="str">
        <f t="shared" si="118"/>
        <v>第５条の３（第３条第１項第３号）</v>
      </c>
      <c r="G600" s="11">
        <v>3</v>
      </c>
      <c r="H600" s="2">
        <v>18</v>
      </c>
      <c r="I600" s="10" t="str">
        <f t="shared" si="119"/>
        <v>(5)　イ</v>
      </c>
      <c r="J600" s="11">
        <v>0</v>
      </c>
      <c r="K600" s="2">
        <v>0</v>
      </c>
      <c r="L600" s="11">
        <v>0</v>
      </c>
      <c r="M600" s="13">
        <v>44476</v>
      </c>
      <c r="N600" s="10">
        <f t="shared" si="120"/>
        <v>0</v>
      </c>
      <c r="O600" s="11">
        <v>1</v>
      </c>
      <c r="P600" s="1" t="s">
        <v>681</v>
      </c>
      <c r="Q600" s="2">
        <v>1</v>
      </c>
      <c r="R600" s="11">
        <v>0</v>
      </c>
      <c r="S600" s="11">
        <v>0</v>
      </c>
      <c r="T600" s="11">
        <v>0</v>
      </c>
    </row>
    <row r="601" spans="1:20" ht="14.25" customHeight="1">
      <c r="A601" s="23" t="s">
        <v>14</v>
      </c>
      <c r="B601" s="1" t="s">
        <v>44</v>
      </c>
      <c r="C601" s="1" t="s">
        <v>160</v>
      </c>
      <c r="D601" s="1" t="s">
        <v>161</v>
      </c>
      <c r="E601" s="2">
        <v>17</v>
      </c>
      <c r="F601" s="10" t="str">
        <f t="shared" si="118"/>
        <v>第５条の３（第３条第１項第３号）</v>
      </c>
      <c r="G601" s="11">
        <v>3</v>
      </c>
      <c r="H601" s="2">
        <v>18</v>
      </c>
      <c r="I601" s="10" t="str">
        <f t="shared" si="119"/>
        <v>(5)　イ</v>
      </c>
      <c r="J601" s="11">
        <v>0</v>
      </c>
      <c r="K601" s="2">
        <v>0</v>
      </c>
      <c r="L601" s="11">
        <v>0</v>
      </c>
      <c r="M601" s="13">
        <v>44476</v>
      </c>
      <c r="N601" s="10">
        <f t="shared" si="120"/>
        <v>0</v>
      </c>
      <c r="O601" s="11">
        <v>1</v>
      </c>
      <c r="P601" s="1" t="s">
        <v>681</v>
      </c>
      <c r="Q601" s="2">
        <v>1</v>
      </c>
      <c r="R601" s="11">
        <v>0</v>
      </c>
      <c r="S601" s="11">
        <v>0</v>
      </c>
      <c r="T601" s="11">
        <v>0</v>
      </c>
    </row>
    <row r="602" spans="1:20" ht="14.25" customHeight="1">
      <c r="A602" s="23" t="s">
        <v>14</v>
      </c>
      <c r="B602" s="1" t="s">
        <v>44</v>
      </c>
      <c r="C602" s="1" t="s">
        <v>160</v>
      </c>
      <c r="D602" s="1" t="s">
        <v>161</v>
      </c>
      <c r="E602" s="2">
        <v>17</v>
      </c>
      <c r="F602" s="10" t="str">
        <f t="shared" si="118"/>
        <v>第５条の３（第３条第１項第３号）</v>
      </c>
      <c r="G602" s="11">
        <v>3</v>
      </c>
      <c r="H602" s="2">
        <v>18</v>
      </c>
      <c r="I602" s="10" t="str">
        <f t="shared" si="119"/>
        <v>(5)　イ</v>
      </c>
      <c r="J602" s="11">
        <v>0</v>
      </c>
      <c r="K602" s="2">
        <v>0</v>
      </c>
      <c r="L602" s="11">
        <v>0</v>
      </c>
      <c r="M602" s="13">
        <v>44483</v>
      </c>
      <c r="N602" s="10">
        <f t="shared" si="120"/>
        <v>0</v>
      </c>
      <c r="O602" s="11">
        <v>1</v>
      </c>
      <c r="P602" s="1" t="s">
        <v>816</v>
      </c>
      <c r="Q602" s="2">
        <v>1</v>
      </c>
      <c r="R602" s="11">
        <v>0</v>
      </c>
      <c r="S602" s="11">
        <v>0</v>
      </c>
      <c r="T602" s="11">
        <v>0</v>
      </c>
    </row>
    <row r="603" spans="1:20" ht="14.25" customHeight="1">
      <c r="A603" s="23" t="s">
        <v>14</v>
      </c>
      <c r="B603" s="1" t="s">
        <v>44</v>
      </c>
      <c r="C603" s="1" t="s">
        <v>160</v>
      </c>
      <c r="D603" s="1" t="s">
        <v>161</v>
      </c>
      <c r="E603" s="2">
        <v>17</v>
      </c>
      <c r="F603" s="10" t="str">
        <f t="shared" si="118"/>
        <v>第５条の３（第３条第１項第３号）</v>
      </c>
      <c r="G603" s="11">
        <v>3</v>
      </c>
      <c r="H603" s="2">
        <v>18</v>
      </c>
      <c r="I603" s="10" t="str">
        <f t="shared" si="119"/>
        <v>(5)　イ</v>
      </c>
      <c r="J603" s="11">
        <v>0</v>
      </c>
      <c r="K603" s="2">
        <v>0</v>
      </c>
      <c r="L603" s="11">
        <v>0</v>
      </c>
      <c r="M603" s="13">
        <v>44483</v>
      </c>
      <c r="N603" s="10">
        <f t="shared" si="120"/>
        <v>0</v>
      </c>
      <c r="O603" s="11">
        <v>1</v>
      </c>
      <c r="P603" s="1" t="s">
        <v>816</v>
      </c>
      <c r="Q603" s="2">
        <v>1</v>
      </c>
      <c r="R603" s="11">
        <v>0</v>
      </c>
      <c r="S603" s="11">
        <v>0</v>
      </c>
      <c r="T603" s="11">
        <v>0</v>
      </c>
    </row>
    <row r="604" spans="1:20" ht="14.25" customHeight="1">
      <c r="A604" s="23" t="s">
        <v>14</v>
      </c>
      <c r="B604" s="1" t="s">
        <v>44</v>
      </c>
      <c r="C604" s="1" t="s">
        <v>160</v>
      </c>
      <c r="D604" s="1" t="s">
        <v>162</v>
      </c>
      <c r="E604" s="2">
        <v>17</v>
      </c>
      <c r="F604" s="10" t="str">
        <f t="shared" si="118"/>
        <v>第５条の３（第３条第１項第３号）</v>
      </c>
      <c r="G604" s="11">
        <v>3</v>
      </c>
      <c r="H604" s="2">
        <v>0</v>
      </c>
      <c r="I604" s="10" t="str">
        <f t="shared" si="119"/>
        <v>用途なし</v>
      </c>
      <c r="J604" s="11">
        <v>0</v>
      </c>
      <c r="K604" s="2">
        <v>0</v>
      </c>
      <c r="L604" s="11">
        <v>0</v>
      </c>
      <c r="M604" s="13">
        <v>44483</v>
      </c>
      <c r="N604" s="10">
        <f t="shared" si="120"/>
        <v>0</v>
      </c>
      <c r="O604" s="11">
        <v>1</v>
      </c>
      <c r="P604" s="1" t="s">
        <v>816</v>
      </c>
      <c r="Q604" s="2">
        <v>1</v>
      </c>
      <c r="R604" s="11">
        <v>0</v>
      </c>
      <c r="S604" s="11">
        <v>0</v>
      </c>
      <c r="T604" s="11">
        <v>0</v>
      </c>
    </row>
    <row r="605" spans="1:20" ht="14.25" customHeight="1">
      <c r="A605" s="23" t="s">
        <v>14</v>
      </c>
      <c r="B605" s="1" t="s">
        <v>44</v>
      </c>
      <c r="C605" s="1" t="s">
        <v>160</v>
      </c>
      <c r="D605" s="1" t="s">
        <v>162</v>
      </c>
      <c r="E605" s="2">
        <v>17</v>
      </c>
      <c r="F605" s="10" t="str">
        <f t="shared" si="118"/>
        <v>第５条の３（第３条第１項第３号）</v>
      </c>
      <c r="G605" s="11">
        <v>3</v>
      </c>
      <c r="H605" s="2">
        <v>0</v>
      </c>
      <c r="I605" s="10" t="str">
        <f t="shared" si="119"/>
        <v>用途なし</v>
      </c>
      <c r="J605" s="11">
        <v>0</v>
      </c>
      <c r="K605" s="2">
        <v>0</v>
      </c>
      <c r="L605" s="11">
        <v>0</v>
      </c>
      <c r="M605" s="13">
        <v>44526</v>
      </c>
      <c r="N605" s="10">
        <f t="shared" si="120"/>
        <v>0</v>
      </c>
      <c r="O605" s="11">
        <v>1</v>
      </c>
      <c r="P605" s="1" t="s">
        <v>744</v>
      </c>
      <c r="Q605" s="2">
        <v>1</v>
      </c>
      <c r="R605" s="11">
        <v>0</v>
      </c>
      <c r="S605" s="11">
        <v>0</v>
      </c>
      <c r="T605" s="11">
        <v>0</v>
      </c>
    </row>
    <row r="606" spans="1:20" ht="14.25" customHeight="1">
      <c r="A606" s="23" t="s">
        <v>14</v>
      </c>
      <c r="B606" s="1" t="s">
        <v>44</v>
      </c>
      <c r="C606" s="1" t="s">
        <v>160</v>
      </c>
      <c r="D606" s="1" t="s">
        <v>162</v>
      </c>
      <c r="E606" s="2">
        <v>30</v>
      </c>
      <c r="F606" s="10" t="str">
        <f t="shared" si="118"/>
        <v>第17条の４第１項</v>
      </c>
      <c r="G606" s="11">
        <v>2</v>
      </c>
      <c r="H606" s="2">
        <v>0</v>
      </c>
      <c r="I606" s="10" t="str">
        <f t="shared" si="119"/>
        <v>用途なし</v>
      </c>
      <c r="J606" s="11">
        <v>0</v>
      </c>
      <c r="K606" s="2">
        <v>11</v>
      </c>
      <c r="L606" s="11">
        <v>0</v>
      </c>
      <c r="M606" s="13">
        <v>44648</v>
      </c>
      <c r="N606" s="10">
        <f t="shared" si="120"/>
        <v>0</v>
      </c>
      <c r="O606" s="11">
        <v>1</v>
      </c>
      <c r="P606" s="1" t="s">
        <v>817</v>
      </c>
      <c r="Q606" s="2">
        <v>3</v>
      </c>
      <c r="R606" s="11">
        <v>0</v>
      </c>
      <c r="S606" s="11">
        <v>0</v>
      </c>
      <c r="T606" s="11">
        <v>0</v>
      </c>
    </row>
    <row r="607" spans="1:20" ht="14.25" customHeight="1">
      <c r="A607" s="23" t="s">
        <v>14</v>
      </c>
      <c r="B607" s="1" t="s">
        <v>44</v>
      </c>
      <c r="C607" s="1" t="s">
        <v>160</v>
      </c>
      <c r="D607" s="1" t="s">
        <v>162</v>
      </c>
      <c r="E607" s="2">
        <v>30</v>
      </c>
      <c r="F607" s="10" t="str">
        <f t="shared" si="118"/>
        <v>第17条の４第１項</v>
      </c>
      <c r="G607" s="11">
        <v>2</v>
      </c>
      <c r="H607" s="2">
        <v>0</v>
      </c>
      <c r="I607" s="10" t="str">
        <f t="shared" si="119"/>
        <v>用途なし</v>
      </c>
      <c r="J607" s="11">
        <v>0</v>
      </c>
      <c r="K607" s="2">
        <v>12</v>
      </c>
      <c r="L607" s="11">
        <v>0</v>
      </c>
      <c r="M607" s="13">
        <v>44648</v>
      </c>
      <c r="N607" s="10">
        <f t="shared" si="120"/>
        <v>0</v>
      </c>
      <c r="O607" s="11">
        <v>1</v>
      </c>
      <c r="P607" s="1" t="s">
        <v>817</v>
      </c>
      <c r="Q607" s="2">
        <v>3</v>
      </c>
      <c r="R607" s="11">
        <v>0</v>
      </c>
      <c r="S607" s="11">
        <v>0</v>
      </c>
      <c r="T607" s="11">
        <v>0</v>
      </c>
    </row>
    <row r="608" spans="1:20" ht="14.25" customHeight="1">
      <c r="A608" s="23" t="s">
        <v>14</v>
      </c>
      <c r="B608" s="1" t="s">
        <v>44</v>
      </c>
      <c r="C608" s="1" t="s">
        <v>160</v>
      </c>
      <c r="D608" s="1" t="s">
        <v>162</v>
      </c>
      <c r="E608" s="2">
        <v>30</v>
      </c>
      <c r="F608" s="10" t="str">
        <f t="shared" si="118"/>
        <v>第17条の４第１項</v>
      </c>
      <c r="G608" s="11">
        <v>2</v>
      </c>
      <c r="H608" s="2">
        <v>0</v>
      </c>
      <c r="I608" s="10" t="str">
        <f t="shared" si="119"/>
        <v>用途なし</v>
      </c>
      <c r="J608" s="11">
        <v>0</v>
      </c>
      <c r="K608" s="2">
        <v>18</v>
      </c>
      <c r="L608" s="11">
        <v>0</v>
      </c>
      <c r="M608" s="13">
        <v>44648</v>
      </c>
      <c r="N608" s="10">
        <f t="shared" si="120"/>
        <v>0</v>
      </c>
      <c r="O608" s="11">
        <v>1</v>
      </c>
      <c r="P608" s="1" t="s">
        <v>817</v>
      </c>
      <c r="Q608" s="2">
        <v>3</v>
      </c>
      <c r="R608" s="11">
        <v>0</v>
      </c>
      <c r="S608" s="11">
        <v>0</v>
      </c>
      <c r="T608" s="11">
        <v>0</v>
      </c>
    </row>
    <row r="609" spans="1:20" ht="14.25" customHeight="1">
      <c r="A609" s="23" t="s">
        <v>14</v>
      </c>
      <c r="B609" s="1" t="s">
        <v>44</v>
      </c>
      <c r="C609" s="1" t="s">
        <v>160</v>
      </c>
      <c r="D609" s="1" t="s">
        <v>162</v>
      </c>
      <c r="E609" s="2">
        <v>30</v>
      </c>
      <c r="F609" s="10" t="str">
        <f t="shared" si="118"/>
        <v>第17条の４第１項</v>
      </c>
      <c r="G609" s="11">
        <v>2</v>
      </c>
      <c r="H609" s="2">
        <v>0</v>
      </c>
      <c r="I609" s="10" t="str">
        <f t="shared" si="119"/>
        <v>用途なし</v>
      </c>
      <c r="J609" s="11">
        <v>0</v>
      </c>
      <c r="K609" s="2">
        <v>22</v>
      </c>
      <c r="L609" s="11">
        <v>0</v>
      </c>
      <c r="M609" s="13">
        <v>44648</v>
      </c>
      <c r="N609" s="10">
        <f t="shared" si="120"/>
        <v>0</v>
      </c>
      <c r="O609" s="11">
        <v>1</v>
      </c>
      <c r="P609" s="1" t="s">
        <v>817</v>
      </c>
      <c r="Q609" s="2">
        <v>3</v>
      </c>
      <c r="R609" s="11">
        <v>0</v>
      </c>
      <c r="S609" s="11">
        <v>0</v>
      </c>
      <c r="T609" s="11">
        <v>0</v>
      </c>
    </row>
    <row r="610" spans="1:20" ht="14.25" customHeight="1">
      <c r="A610" s="23" t="s">
        <v>14</v>
      </c>
      <c r="B610" s="1" t="s">
        <v>44</v>
      </c>
      <c r="C610" s="1" t="s">
        <v>160</v>
      </c>
      <c r="D610" s="1" t="s">
        <v>162</v>
      </c>
      <c r="E610" s="2">
        <v>30</v>
      </c>
      <c r="F610" s="10" t="str">
        <f t="shared" si="118"/>
        <v>第17条の４第１項</v>
      </c>
      <c r="G610" s="11">
        <v>2</v>
      </c>
      <c r="H610" s="2">
        <v>0</v>
      </c>
      <c r="I610" s="10" t="str">
        <f t="shared" si="119"/>
        <v>用途なし</v>
      </c>
      <c r="J610" s="11">
        <v>0</v>
      </c>
      <c r="K610" s="2">
        <v>27</v>
      </c>
      <c r="L610" s="11">
        <v>0</v>
      </c>
      <c r="M610" s="13">
        <v>44648</v>
      </c>
      <c r="N610" s="10">
        <f t="shared" si="120"/>
        <v>0</v>
      </c>
      <c r="O610" s="11">
        <v>1</v>
      </c>
      <c r="P610" s="1" t="s">
        <v>817</v>
      </c>
      <c r="Q610" s="2">
        <v>3</v>
      </c>
      <c r="R610" s="11">
        <v>0</v>
      </c>
      <c r="S610" s="11">
        <v>0</v>
      </c>
      <c r="T610" s="11">
        <v>0</v>
      </c>
    </row>
    <row r="611" spans="1:20" ht="14.25" customHeight="1">
      <c r="A611" s="23" t="s">
        <v>14</v>
      </c>
      <c r="B611" s="1" t="s">
        <v>44</v>
      </c>
      <c r="C611" s="1" t="s">
        <v>160</v>
      </c>
      <c r="D611" s="1" t="s">
        <v>268</v>
      </c>
      <c r="E611" s="2">
        <v>30</v>
      </c>
      <c r="F611" s="10" t="str">
        <f t="shared" si="118"/>
        <v>第17条の４第１項</v>
      </c>
      <c r="G611" s="11">
        <v>2</v>
      </c>
      <c r="H611" s="2">
        <v>31</v>
      </c>
      <c r="I611" s="10" t="str">
        <f t="shared" si="119"/>
        <v>(12)　イ</v>
      </c>
      <c r="J611" s="11">
        <v>0</v>
      </c>
      <c r="K611" s="2">
        <v>12</v>
      </c>
      <c r="L611" s="11">
        <v>0</v>
      </c>
      <c r="M611" s="13">
        <v>44589</v>
      </c>
      <c r="N611" s="10">
        <f t="shared" si="120"/>
        <v>0</v>
      </c>
      <c r="O611" s="11">
        <v>1</v>
      </c>
      <c r="P611" s="1" t="s">
        <v>819</v>
      </c>
      <c r="Q611" s="2">
        <v>3</v>
      </c>
      <c r="R611" s="11">
        <v>0</v>
      </c>
      <c r="S611" s="11">
        <v>0</v>
      </c>
      <c r="T611" s="11">
        <v>0</v>
      </c>
    </row>
    <row r="612" spans="1:20" ht="14.25" customHeight="1">
      <c r="A612" s="23" t="s">
        <v>14</v>
      </c>
      <c r="B612" s="1" t="s">
        <v>44</v>
      </c>
      <c r="C612" s="1" t="s">
        <v>160</v>
      </c>
      <c r="D612" s="1" t="s">
        <v>268</v>
      </c>
      <c r="E612" s="2">
        <v>30</v>
      </c>
      <c r="F612" s="10" t="str">
        <f t="shared" si="118"/>
        <v>第17条の４第１項</v>
      </c>
      <c r="G612" s="11">
        <v>2</v>
      </c>
      <c r="H612" s="2">
        <v>31</v>
      </c>
      <c r="I612" s="10" t="str">
        <f t="shared" si="119"/>
        <v>(12)　イ</v>
      </c>
      <c r="J612" s="11">
        <v>0</v>
      </c>
      <c r="K612" s="2">
        <v>19</v>
      </c>
      <c r="L612" s="11">
        <v>0</v>
      </c>
      <c r="M612" s="13">
        <v>44589</v>
      </c>
      <c r="N612" s="10">
        <f t="shared" si="120"/>
        <v>0</v>
      </c>
      <c r="O612" s="11">
        <v>1</v>
      </c>
      <c r="P612" s="1" t="s">
        <v>819</v>
      </c>
      <c r="Q612" s="2">
        <v>3</v>
      </c>
      <c r="R612" s="11">
        <v>0</v>
      </c>
      <c r="S612" s="11">
        <v>0</v>
      </c>
      <c r="T612" s="11">
        <v>0</v>
      </c>
    </row>
    <row r="613" spans="1:20" ht="14.25" customHeight="1">
      <c r="A613" s="23" t="s">
        <v>14</v>
      </c>
      <c r="B613" s="1" t="s">
        <v>66</v>
      </c>
      <c r="C613" s="1" t="s">
        <v>820</v>
      </c>
      <c r="D613" s="1" t="s">
        <v>821</v>
      </c>
      <c r="E613" s="2">
        <v>17</v>
      </c>
      <c r="F613" s="10" t="str">
        <f t="shared" si="118"/>
        <v>第５条の３（第３条第１項第３号）</v>
      </c>
      <c r="G613" s="11">
        <v>3</v>
      </c>
      <c r="H613" s="2">
        <v>18</v>
      </c>
      <c r="I613" s="10" t="str">
        <f t="shared" si="119"/>
        <v>(5)　イ</v>
      </c>
      <c r="J613" s="11">
        <v>0</v>
      </c>
      <c r="K613" s="2">
        <v>0</v>
      </c>
      <c r="L613" s="11">
        <v>0</v>
      </c>
      <c r="M613" s="13">
        <v>44554</v>
      </c>
      <c r="N613" s="10">
        <f t="shared" si="120"/>
        <v>0</v>
      </c>
      <c r="O613" s="11">
        <v>1</v>
      </c>
      <c r="P613" s="1" t="s">
        <v>648</v>
      </c>
      <c r="Q613" s="2">
        <v>1</v>
      </c>
      <c r="R613" s="11">
        <v>0</v>
      </c>
      <c r="S613" s="11">
        <v>0</v>
      </c>
      <c r="T613" s="11">
        <v>0</v>
      </c>
    </row>
    <row r="614" spans="1:20" ht="14.25" customHeight="1">
      <c r="A614" s="23" t="s">
        <v>14</v>
      </c>
      <c r="B614" s="1" t="s">
        <v>45</v>
      </c>
      <c r="C614" s="1" t="s">
        <v>564</v>
      </c>
      <c r="D614" s="1" t="s">
        <v>565</v>
      </c>
      <c r="E614" s="2">
        <v>17</v>
      </c>
      <c r="F614" s="10" t="str">
        <f t="shared" si="118"/>
        <v>第５条の３（第３条第１項第３号）</v>
      </c>
      <c r="G614" s="11">
        <v>2</v>
      </c>
      <c r="H614" s="2">
        <v>17</v>
      </c>
      <c r="I614" s="10" t="str">
        <f t="shared" si="119"/>
        <v xml:space="preserve">(4) </v>
      </c>
      <c r="J614" s="11">
        <v>0</v>
      </c>
      <c r="K614" s="2">
        <v>0</v>
      </c>
      <c r="L614" s="11">
        <v>0</v>
      </c>
      <c r="M614" s="13">
        <v>44518</v>
      </c>
      <c r="N614" s="10">
        <f t="shared" si="120"/>
        <v>0</v>
      </c>
      <c r="O614" s="11">
        <v>1</v>
      </c>
      <c r="P614" s="1" t="s">
        <v>822</v>
      </c>
      <c r="Q614" s="2">
        <v>1</v>
      </c>
      <c r="R614" s="11">
        <v>0</v>
      </c>
      <c r="S614" s="11">
        <v>0</v>
      </c>
      <c r="T614" s="11">
        <v>0</v>
      </c>
    </row>
    <row r="615" spans="1:20" ht="14.25" customHeight="1">
      <c r="A615" s="23" t="s">
        <v>14</v>
      </c>
      <c r="B615" s="1" t="s">
        <v>45</v>
      </c>
      <c r="C615" s="1" t="s">
        <v>823</v>
      </c>
      <c r="D615" s="1" t="s">
        <v>824</v>
      </c>
      <c r="E615" s="2">
        <v>30</v>
      </c>
      <c r="F615" s="10" t="str">
        <f t="shared" si="118"/>
        <v>第17条の４第１項</v>
      </c>
      <c r="G615" s="11">
        <v>2</v>
      </c>
      <c r="H615" s="2">
        <v>29</v>
      </c>
      <c r="I615" s="10" t="str">
        <f t="shared" si="119"/>
        <v>(11)</v>
      </c>
      <c r="J615" s="11">
        <v>0</v>
      </c>
      <c r="K615" s="2">
        <v>12</v>
      </c>
      <c r="L615" s="11">
        <v>0</v>
      </c>
      <c r="M615" s="13">
        <v>44588</v>
      </c>
      <c r="N615" s="10">
        <f t="shared" si="120"/>
        <v>0</v>
      </c>
      <c r="O615" s="11">
        <v>1</v>
      </c>
      <c r="P615" s="1" t="s">
        <v>825</v>
      </c>
      <c r="Q615" s="2">
        <v>4</v>
      </c>
      <c r="R615" s="11">
        <v>0</v>
      </c>
      <c r="S615" s="11">
        <v>0</v>
      </c>
      <c r="T615" s="11">
        <v>0</v>
      </c>
    </row>
    <row r="616" spans="1:20" ht="14.25" customHeight="1">
      <c r="A616" s="23" t="s">
        <v>14</v>
      </c>
      <c r="B616" s="1" t="s">
        <v>45</v>
      </c>
      <c r="C616" s="1" t="s">
        <v>823</v>
      </c>
      <c r="D616" s="1" t="s">
        <v>824</v>
      </c>
      <c r="E616" s="2">
        <v>30</v>
      </c>
      <c r="F616" s="10" t="str">
        <f t="shared" si="118"/>
        <v>第17条の４第１項</v>
      </c>
      <c r="G616" s="11">
        <v>2</v>
      </c>
      <c r="H616" s="2">
        <v>31</v>
      </c>
      <c r="I616" s="10" t="str">
        <f t="shared" si="119"/>
        <v>(12)　イ</v>
      </c>
      <c r="J616" s="11">
        <v>0</v>
      </c>
      <c r="K616" s="2">
        <v>22</v>
      </c>
      <c r="L616" s="11">
        <v>0</v>
      </c>
      <c r="M616" s="13">
        <v>44638</v>
      </c>
      <c r="N616" s="10">
        <f t="shared" si="120"/>
        <v>0</v>
      </c>
      <c r="O616" s="11">
        <v>1</v>
      </c>
      <c r="P616" s="1" t="s">
        <v>826</v>
      </c>
      <c r="Q616" s="2">
        <v>4</v>
      </c>
      <c r="R616" s="11">
        <v>0</v>
      </c>
      <c r="S616" s="11">
        <v>0</v>
      </c>
      <c r="T616" s="11">
        <v>0</v>
      </c>
    </row>
    <row r="617" spans="1:20" ht="14.25" customHeight="1">
      <c r="A617" s="23" t="s">
        <v>14</v>
      </c>
      <c r="B617" s="1" t="s">
        <v>45</v>
      </c>
      <c r="C617" s="1" t="s">
        <v>823</v>
      </c>
      <c r="D617" s="1" t="s">
        <v>824</v>
      </c>
      <c r="E617" s="2">
        <v>30</v>
      </c>
      <c r="F617" s="10" t="str">
        <f t="shared" si="118"/>
        <v>第17条の４第１項</v>
      </c>
      <c r="G617" s="11">
        <v>2</v>
      </c>
      <c r="H617" s="2">
        <v>19</v>
      </c>
      <c r="I617" s="10" t="str">
        <f t="shared" si="119"/>
        <v>(5)　ロ</v>
      </c>
      <c r="J617" s="11">
        <v>0</v>
      </c>
      <c r="K617" s="2">
        <v>12</v>
      </c>
      <c r="L617" s="11">
        <v>0</v>
      </c>
      <c r="M617" s="13">
        <v>44439</v>
      </c>
      <c r="N617" s="10">
        <f t="shared" si="120"/>
        <v>0</v>
      </c>
      <c r="O617" s="11">
        <v>1</v>
      </c>
      <c r="P617" s="1" t="s">
        <v>827</v>
      </c>
      <c r="Q617" s="2">
        <v>4</v>
      </c>
      <c r="R617" s="11">
        <v>0</v>
      </c>
      <c r="S617" s="11">
        <v>0</v>
      </c>
      <c r="T617" s="11">
        <v>0</v>
      </c>
    </row>
    <row r="618" spans="1:20" ht="14.25" customHeight="1">
      <c r="A618" s="23" t="s">
        <v>14</v>
      </c>
      <c r="B618" s="1" t="s">
        <v>45</v>
      </c>
      <c r="C618" s="1" t="s">
        <v>823</v>
      </c>
      <c r="D618" s="1" t="s">
        <v>824</v>
      </c>
      <c r="E618" s="2">
        <v>30</v>
      </c>
      <c r="F618" s="10" t="str">
        <f t="shared" si="118"/>
        <v>第17条の４第１項</v>
      </c>
      <c r="G618" s="11">
        <v>2</v>
      </c>
      <c r="H618" s="2">
        <v>31</v>
      </c>
      <c r="I618" s="10" t="str">
        <f t="shared" si="119"/>
        <v>(12)　イ</v>
      </c>
      <c r="J618" s="11">
        <v>0</v>
      </c>
      <c r="K618" s="2">
        <v>22</v>
      </c>
      <c r="L618" s="11">
        <v>0</v>
      </c>
      <c r="M618" s="13">
        <v>44450</v>
      </c>
      <c r="N618" s="10">
        <f t="shared" si="120"/>
        <v>0</v>
      </c>
      <c r="O618" s="11">
        <v>1</v>
      </c>
      <c r="P618" s="1" t="s">
        <v>604</v>
      </c>
      <c r="Q618" s="2">
        <v>4</v>
      </c>
      <c r="R618" s="11">
        <v>0</v>
      </c>
      <c r="S618" s="11">
        <v>0</v>
      </c>
      <c r="T618" s="11">
        <v>0</v>
      </c>
    </row>
    <row r="619" spans="1:20" ht="14.25" customHeight="1">
      <c r="A619" s="23" t="s">
        <v>14</v>
      </c>
      <c r="B619" s="1" t="s">
        <v>45</v>
      </c>
      <c r="C619" s="1" t="s">
        <v>823</v>
      </c>
      <c r="D619" s="1" t="s">
        <v>824</v>
      </c>
      <c r="E619" s="2">
        <v>30</v>
      </c>
      <c r="F619" s="10" t="str">
        <f t="shared" si="118"/>
        <v>第17条の４第１項</v>
      </c>
      <c r="G619" s="11">
        <v>2</v>
      </c>
      <c r="H619" s="2">
        <v>19</v>
      </c>
      <c r="I619" s="10" t="str">
        <f t="shared" si="119"/>
        <v>(5)　ロ</v>
      </c>
      <c r="J619" s="11">
        <v>0</v>
      </c>
      <c r="K619" s="2">
        <v>22</v>
      </c>
      <c r="L619" s="11">
        <v>0</v>
      </c>
      <c r="M619" s="13">
        <v>44638</v>
      </c>
      <c r="N619" s="10">
        <f t="shared" si="120"/>
        <v>0</v>
      </c>
      <c r="O619" s="11">
        <v>1</v>
      </c>
      <c r="P619" s="1" t="s">
        <v>828</v>
      </c>
      <c r="Q619" s="2">
        <v>4</v>
      </c>
      <c r="R619" s="11">
        <v>0</v>
      </c>
      <c r="S619" s="11">
        <v>0</v>
      </c>
      <c r="T619" s="11">
        <v>0</v>
      </c>
    </row>
    <row r="620" spans="1:20" ht="14.25" customHeight="1">
      <c r="A620" s="23" t="s">
        <v>14</v>
      </c>
      <c r="B620" s="1" t="s">
        <v>45</v>
      </c>
      <c r="C620" s="1" t="s">
        <v>823</v>
      </c>
      <c r="D620" s="1" t="s">
        <v>824</v>
      </c>
      <c r="E620" s="2">
        <v>30</v>
      </c>
      <c r="F620" s="10" t="str">
        <f t="shared" si="118"/>
        <v>第17条の４第１項</v>
      </c>
      <c r="G620" s="11">
        <v>2</v>
      </c>
      <c r="H620" s="2">
        <v>31</v>
      </c>
      <c r="I620" s="10" t="str">
        <f t="shared" si="119"/>
        <v>(12)　イ</v>
      </c>
      <c r="J620" s="11">
        <v>0</v>
      </c>
      <c r="K620" s="2">
        <v>22</v>
      </c>
      <c r="L620" s="11">
        <v>0</v>
      </c>
      <c r="M620" s="13">
        <v>44433</v>
      </c>
      <c r="N620" s="10">
        <f t="shared" si="120"/>
        <v>0</v>
      </c>
      <c r="O620" s="11">
        <v>1</v>
      </c>
      <c r="P620" s="1" t="s">
        <v>658</v>
      </c>
      <c r="Q620" s="2">
        <v>4</v>
      </c>
      <c r="R620" s="11">
        <v>0</v>
      </c>
      <c r="S620" s="11">
        <v>0</v>
      </c>
      <c r="T620" s="11">
        <v>0</v>
      </c>
    </row>
    <row r="621" spans="1:20" ht="14.25" customHeight="1">
      <c r="A621" s="23" t="s">
        <v>14</v>
      </c>
      <c r="B621" s="1" t="s">
        <v>45</v>
      </c>
      <c r="C621" s="1" t="s">
        <v>823</v>
      </c>
      <c r="D621" s="1" t="s">
        <v>824</v>
      </c>
      <c r="E621" s="2">
        <v>30</v>
      </c>
      <c r="F621" s="10" t="str">
        <f t="shared" si="118"/>
        <v>第17条の４第１項</v>
      </c>
      <c r="G621" s="11">
        <v>2</v>
      </c>
      <c r="H621" s="2">
        <v>31</v>
      </c>
      <c r="I621" s="10" t="str">
        <f t="shared" si="119"/>
        <v>(12)　イ</v>
      </c>
      <c r="J621" s="11">
        <v>0</v>
      </c>
      <c r="K621" s="2">
        <v>12</v>
      </c>
      <c r="L621" s="11">
        <v>0</v>
      </c>
      <c r="M621" s="13">
        <v>44628</v>
      </c>
      <c r="N621" s="10">
        <f t="shared" si="120"/>
        <v>0</v>
      </c>
      <c r="O621" s="11">
        <v>1</v>
      </c>
      <c r="P621" s="1" t="s">
        <v>830</v>
      </c>
      <c r="Q621" s="2">
        <v>4</v>
      </c>
      <c r="R621" s="11">
        <v>0</v>
      </c>
      <c r="S621" s="11">
        <v>0</v>
      </c>
      <c r="T621" s="11">
        <v>0</v>
      </c>
    </row>
    <row r="622" spans="1:20" ht="14.25" customHeight="1">
      <c r="A622" s="23" t="s">
        <v>14</v>
      </c>
      <c r="B622" s="1" t="s">
        <v>45</v>
      </c>
      <c r="C622" s="1" t="s">
        <v>823</v>
      </c>
      <c r="D622" s="1" t="s">
        <v>824</v>
      </c>
      <c r="E622" s="2">
        <v>30</v>
      </c>
      <c r="F622" s="10" t="str">
        <f t="shared" si="118"/>
        <v>第17条の４第１項</v>
      </c>
      <c r="G622" s="11">
        <v>2</v>
      </c>
      <c r="H622" s="2">
        <v>31</v>
      </c>
      <c r="I622" s="10" t="str">
        <f t="shared" si="119"/>
        <v>(12)　イ</v>
      </c>
      <c r="J622" s="11">
        <v>0</v>
      </c>
      <c r="K622" s="2">
        <v>22</v>
      </c>
      <c r="L622" s="11">
        <v>0</v>
      </c>
      <c r="M622" s="13">
        <v>44579</v>
      </c>
      <c r="N622" s="10">
        <f t="shared" si="120"/>
        <v>0</v>
      </c>
      <c r="O622" s="11">
        <v>1</v>
      </c>
      <c r="P622" s="1" t="s">
        <v>831</v>
      </c>
      <c r="Q622" s="2">
        <v>4</v>
      </c>
      <c r="R622" s="11">
        <v>0</v>
      </c>
      <c r="S622" s="11">
        <v>0</v>
      </c>
      <c r="T622" s="11">
        <v>0</v>
      </c>
    </row>
    <row r="623" spans="1:20" ht="14.25" customHeight="1">
      <c r="A623" s="23" t="s">
        <v>14</v>
      </c>
      <c r="B623" s="1" t="s">
        <v>45</v>
      </c>
      <c r="C623" s="1" t="s">
        <v>823</v>
      </c>
      <c r="D623" s="1" t="s">
        <v>824</v>
      </c>
      <c r="E623" s="2">
        <v>30</v>
      </c>
      <c r="F623" s="10" t="str">
        <f t="shared" si="118"/>
        <v>第17条の４第１項</v>
      </c>
      <c r="G623" s="11">
        <v>2</v>
      </c>
      <c r="H623" s="2">
        <v>31</v>
      </c>
      <c r="I623" s="10" t="str">
        <f t="shared" si="119"/>
        <v>(12)　イ</v>
      </c>
      <c r="J623" s="11">
        <v>0</v>
      </c>
      <c r="K623" s="2">
        <v>22</v>
      </c>
      <c r="L623" s="11">
        <v>0</v>
      </c>
      <c r="M623" s="13">
        <v>44624</v>
      </c>
      <c r="N623" s="10">
        <f t="shared" si="120"/>
        <v>0</v>
      </c>
      <c r="O623" s="11">
        <v>1</v>
      </c>
      <c r="P623" s="1" t="s">
        <v>810</v>
      </c>
      <c r="Q623" s="2">
        <v>4</v>
      </c>
      <c r="R623" s="11">
        <v>0</v>
      </c>
      <c r="S623" s="11">
        <v>0</v>
      </c>
      <c r="T623" s="11">
        <v>0</v>
      </c>
    </row>
    <row r="624" spans="1:20" ht="14.25" customHeight="1">
      <c r="A624" s="23" t="s">
        <v>14</v>
      </c>
      <c r="B624" s="1" t="s">
        <v>45</v>
      </c>
      <c r="C624" s="1" t="s">
        <v>823</v>
      </c>
      <c r="D624" s="1" t="s">
        <v>824</v>
      </c>
      <c r="E624" s="2">
        <v>30</v>
      </c>
      <c r="F624" s="10" t="str">
        <f t="shared" si="118"/>
        <v>第17条の４第１項</v>
      </c>
      <c r="G624" s="11">
        <v>2</v>
      </c>
      <c r="H624" s="2">
        <v>31</v>
      </c>
      <c r="I624" s="10" t="str">
        <f t="shared" si="119"/>
        <v>(12)　イ</v>
      </c>
      <c r="J624" s="11">
        <v>0</v>
      </c>
      <c r="K624" s="2">
        <v>12</v>
      </c>
      <c r="L624" s="11">
        <v>0</v>
      </c>
      <c r="M624" s="13">
        <v>44552</v>
      </c>
      <c r="N624" s="10">
        <f t="shared" si="120"/>
        <v>0</v>
      </c>
      <c r="O624" s="11">
        <v>1</v>
      </c>
      <c r="P624" s="1" t="s">
        <v>784</v>
      </c>
      <c r="Q624" s="2">
        <v>4</v>
      </c>
      <c r="R624" s="11">
        <v>0</v>
      </c>
      <c r="S624" s="11">
        <v>0</v>
      </c>
      <c r="T624" s="11">
        <v>0</v>
      </c>
    </row>
    <row r="625" spans="1:20" ht="14.25" customHeight="1">
      <c r="A625" s="23" t="s">
        <v>14</v>
      </c>
      <c r="B625" s="1" t="s">
        <v>45</v>
      </c>
      <c r="C625" s="1" t="s">
        <v>823</v>
      </c>
      <c r="D625" s="1" t="s">
        <v>824</v>
      </c>
      <c r="E625" s="2">
        <v>30</v>
      </c>
      <c r="F625" s="10" t="str">
        <f t="shared" si="118"/>
        <v>第17条の４第１項</v>
      </c>
      <c r="G625" s="11">
        <v>2</v>
      </c>
      <c r="H625" s="2">
        <v>35</v>
      </c>
      <c r="I625" s="10" t="str">
        <f t="shared" si="119"/>
        <v>(14)</v>
      </c>
      <c r="J625" s="11">
        <v>0</v>
      </c>
      <c r="K625" s="2">
        <v>22</v>
      </c>
      <c r="L625" s="11">
        <v>0</v>
      </c>
      <c r="M625" s="13">
        <v>44635</v>
      </c>
      <c r="N625" s="10">
        <f t="shared" si="120"/>
        <v>0</v>
      </c>
      <c r="O625" s="11">
        <v>1</v>
      </c>
      <c r="P625" s="1" t="s">
        <v>833</v>
      </c>
      <c r="Q625" s="2">
        <v>4</v>
      </c>
      <c r="R625" s="11">
        <v>0</v>
      </c>
      <c r="S625" s="11">
        <v>0</v>
      </c>
      <c r="T625" s="11">
        <v>0</v>
      </c>
    </row>
    <row r="626" spans="1:20" ht="14.25" customHeight="1">
      <c r="A626" s="23" t="s">
        <v>14</v>
      </c>
      <c r="B626" s="1" t="s">
        <v>45</v>
      </c>
      <c r="C626" s="1" t="s">
        <v>823</v>
      </c>
      <c r="D626" s="1" t="s">
        <v>824</v>
      </c>
      <c r="E626" s="2">
        <v>30</v>
      </c>
      <c r="F626" s="10" t="str">
        <f t="shared" si="118"/>
        <v>第17条の４第１項</v>
      </c>
      <c r="G626" s="11">
        <v>2</v>
      </c>
      <c r="H626" s="2">
        <v>31</v>
      </c>
      <c r="I626" s="10" t="str">
        <f t="shared" si="119"/>
        <v>(12)　イ</v>
      </c>
      <c r="J626" s="11">
        <v>0</v>
      </c>
      <c r="K626" s="2">
        <v>22</v>
      </c>
      <c r="L626" s="11">
        <v>0</v>
      </c>
      <c r="M626" s="13">
        <v>44604</v>
      </c>
      <c r="N626" s="10">
        <f t="shared" si="120"/>
        <v>0</v>
      </c>
      <c r="O626" s="11">
        <v>1</v>
      </c>
      <c r="P626" s="1" t="s">
        <v>834</v>
      </c>
      <c r="Q626" s="2">
        <v>4</v>
      </c>
      <c r="R626" s="11">
        <v>0</v>
      </c>
      <c r="S626" s="11">
        <v>0</v>
      </c>
      <c r="T626" s="11">
        <v>0</v>
      </c>
    </row>
    <row r="627" spans="1:20" ht="14.25" customHeight="1">
      <c r="A627" s="23" t="s">
        <v>14</v>
      </c>
      <c r="B627" s="1" t="s">
        <v>45</v>
      </c>
      <c r="C627" s="1" t="s">
        <v>823</v>
      </c>
      <c r="D627" s="1" t="s">
        <v>824</v>
      </c>
      <c r="E627" s="2">
        <v>30</v>
      </c>
      <c r="F627" s="10" t="str">
        <f t="shared" si="118"/>
        <v>第17条の４第１項</v>
      </c>
      <c r="G627" s="11">
        <v>2</v>
      </c>
      <c r="H627" s="2">
        <v>31</v>
      </c>
      <c r="I627" s="10" t="str">
        <f t="shared" si="119"/>
        <v>(12)　イ</v>
      </c>
      <c r="J627" s="11">
        <v>0</v>
      </c>
      <c r="K627" s="2">
        <v>12</v>
      </c>
      <c r="L627" s="11">
        <v>0</v>
      </c>
      <c r="M627" s="13">
        <v>44468</v>
      </c>
      <c r="N627" s="10">
        <f t="shared" si="120"/>
        <v>0</v>
      </c>
      <c r="O627" s="11">
        <v>1</v>
      </c>
      <c r="P627" s="1" t="s">
        <v>734</v>
      </c>
      <c r="Q627" s="2">
        <v>4</v>
      </c>
      <c r="R627" s="11">
        <v>0</v>
      </c>
      <c r="S627" s="11">
        <v>0</v>
      </c>
      <c r="T627" s="11">
        <v>0</v>
      </c>
    </row>
    <row r="628" spans="1:20" ht="14.25" customHeight="1">
      <c r="A628" s="23" t="s">
        <v>14</v>
      </c>
      <c r="B628" s="1" t="s">
        <v>45</v>
      </c>
      <c r="C628" s="1" t="s">
        <v>823</v>
      </c>
      <c r="D628" s="1" t="s">
        <v>824</v>
      </c>
      <c r="E628" s="2">
        <v>30</v>
      </c>
      <c r="F628" s="10" t="str">
        <f t="shared" si="118"/>
        <v>第17条の４第１項</v>
      </c>
      <c r="G628" s="11">
        <v>2</v>
      </c>
      <c r="H628" s="2">
        <v>31</v>
      </c>
      <c r="I628" s="10" t="str">
        <f t="shared" si="119"/>
        <v>(12)　イ</v>
      </c>
      <c r="J628" s="11">
        <v>0</v>
      </c>
      <c r="K628" s="2">
        <v>22</v>
      </c>
      <c r="L628" s="11">
        <v>0</v>
      </c>
      <c r="M628" s="13">
        <v>44468</v>
      </c>
      <c r="N628" s="10">
        <f t="shared" si="120"/>
        <v>0</v>
      </c>
      <c r="O628" s="11">
        <v>1</v>
      </c>
      <c r="P628" s="1" t="s">
        <v>734</v>
      </c>
      <c r="Q628" s="2">
        <v>4</v>
      </c>
      <c r="R628" s="11">
        <v>0</v>
      </c>
      <c r="S628" s="11">
        <v>0</v>
      </c>
      <c r="T628" s="11">
        <v>0</v>
      </c>
    </row>
    <row r="629" spans="1:20" ht="14.25" customHeight="1">
      <c r="A629" s="23" t="s">
        <v>14</v>
      </c>
      <c r="B629" s="1" t="s">
        <v>45</v>
      </c>
      <c r="C629" s="1" t="s">
        <v>823</v>
      </c>
      <c r="D629" s="1" t="s">
        <v>824</v>
      </c>
      <c r="E629" s="2">
        <v>30</v>
      </c>
      <c r="F629" s="10" t="str">
        <f t="shared" si="118"/>
        <v>第17条の４第１項</v>
      </c>
      <c r="G629" s="11">
        <v>2</v>
      </c>
      <c r="H629" s="2">
        <v>31</v>
      </c>
      <c r="I629" s="10" t="str">
        <f t="shared" si="119"/>
        <v>(12)　イ</v>
      </c>
      <c r="J629" s="11">
        <v>0</v>
      </c>
      <c r="K629" s="2">
        <v>12</v>
      </c>
      <c r="L629" s="11">
        <v>0</v>
      </c>
      <c r="M629" s="13">
        <v>44496</v>
      </c>
      <c r="N629" s="10">
        <f t="shared" si="120"/>
        <v>0</v>
      </c>
      <c r="O629" s="11">
        <v>1</v>
      </c>
      <c r="P629" s="1" t="s">
        <v>684</v>
      </c>
      <c r="Q629" s="2">
        <v>4</v>
      </c>
      <c r="R629" s="11">
        <v>0</v>
      </c>
      <c r="S629" s="11">
        <v>0</v>
      </c>
      <c r="T629" s="11">
        <v>0</v>
      </c>
    </row>
    <row r="630" spans="1:20" ht="14.25" customHeight="1">
      <c r="A630" s="23" t="s">
        <v>14</v>
      </c>
      <c r="B630" s="1" t="s">
        <v>45</v>
      </c>
      <c r="C630" s="1" t="s">
        <v>823</v>
      </c>
      <c r="D630" s="1" t="s">
        <v>824</v>
      </c>
      <c r="E630" s="2">
        <v>30</v>
      </c>
      <c r="F630" s="10" t="str">
        <f t="shared" si="118"/>
        <v>第17条の４第１項</v>
      </c>
      <c r="G630" s="11">
        <v>2</v>
      </c>
      <c r="H630" s="2">
        <v>31</v>
      </c>
      <c r="I630" s="10" t="str">
        <f t="shared" si="119"/>
        <v>(12)　イ</v>
      </c>
      <c r="J630" s="11">
        <v>0</v>
      </c>
      <c r="K630" s="2">
        <v>22</v>
      </c>
      <c r="L630" s="11">
        <v>0</v>
      </c>
      <c r="M630" s="13">
        <v>44496</v>
      </c>
      <c r="N630" s="10">
        <f t="shared" si="120"/>
        <v>0</v>
      </c>
      <c r="O630" s="11">
        <v>1</v>
      </c>
      <c r="P630" s="1" t="s">
        <v>684</v>
      </c>
      <c r="Q630" s="2">
        <v>4</v>
      </c>
      <c r="R630" s="11">
        <v>0</v>
      </c>
      <c r="S630" s="11">
        <v>0</v>
      </c>
      <c r="T630" s="11">
        <v>0</v>
      </c>
    </row>
    <row r="631" spans="1:20" ht="14.25" customHeight="1">
      <c r="A631" s="23" t="s">
        <v>14</v>
      </c>
      <c r="B631" s="1" t="s">
        <v>45</v>
      </c>
      <c r="C631" s="1" t="s">
        <v>823</v>
      </c>
      <c r="D631" s="1" t="s">
        <v>824</v>
      </c>
      <c r="E631" s="2">
        <v>30</v>
      </c>
      <c r="F631" s="10" t="str">
        <f t="shared" si="118"/>
        <v>第17条の４第１項</v>
      </c>
      <c r="G631" s="11">
        <v>2</v>
      </c>
      <c r="H631" s="2">
        <v>41</v>
      </c>
      <c r="I631" s="10" t="str">
        <f t="shared" si="119"/>
        <v>(16)　ロ</v>
      </c>
      <c r="J631" s="11">
        <v>0</v>
      </c>
      <c r="K631" s="2">
        <v>12</v>
      </c>
      <c r="L631" s="11">
        <v>0</v>
      </c>
      <c r="M631" s="13">
        <v>44643</v>
      </c>
      <c r="N631" s="10">
        <f t="shared" si="120"/>
        <v>0</v>
      </c>
      <c r="O631" s="11">
        <v>1</v>
      </c>
      <c r="P631" s="1" t="s">
        <v>782</v>
      </c>
      <c r="Q631" s="2">
        <v>4</v>
      </c>
      <c r="R631" s="11">
        <v>0</v>
      </c>
      <c r="S631" s="11">
        <v>0</v>
      </c>
      <c r="T631" s="11">
        <v>0</v>
      </c>
    </row>
    <row r="632" spans="1:20" ht="14.25" customHeight="1">
      <c r="A632" s="23" t="s">
        <v>14</v>
      </c>
      <c r="B632" s="1" t="s">
        <v>45</v>
      </c>
      <c r="C632" s="1" t="s">
        <v>823</v>
      </c>
      <c r="D632" s="1" t="s">
        <v>824</v>
      </c>
      <c r="E632" s="2">
        <v>30</v>
      </c>
      <c r="F632" s="10" t="str">
        <f t="shared" si="118"/>
        <v>第17条の４第１項</v>
      </c>
      <c r="G632" s="11">
        <v>2</v>
      </c>
      <c r="H632" s="2">
        <v>31</v>
      </c>
      <c r="I632" s="10" t="str">
        <f t="shared" si="119"/>
        <v>(12)　イ</v>
      </c>
      <c r="J632" s="11">
        <v>0</v>
      </c>
      <c r="K632" s="2">
        <v>12</v>
      </c>
      <c r="L632" s="11">
        <v>0</v>
      </c>
      <c r="M632" s="13">
        <v>44533</v>
      </c>
      <c r="N632" s="10">
        <f t="shared" si="120"/>
        <v>0</v>
      </c>
      <c r="O632" s="11">
        <v>1</v>
      </c>
      <c r="P632" s="1" t="s">
        <v>686</v>
      </c>
      <c r="Q632" s="2">
        <v>4</v>
      </c>
      <c r="R632" s="11">
        <v>0</v>
      </c>
      <c r="S632" s="11">
        <v>0</v>
      </c>
      <c r="T632" s="11">
        <v>0</v>
      </c>
    </row>
    <row r="633" spans="1:20" ht="14.25" customHeight="1">
      <c r="A633" s="23" t="s">
        <v>14</v>
      </c>
      <c r="B633" s="1" t="s">
        <v>45</v>
      </c>
      <c r="C633" s="1" t="s">
        <v>823</v>
      </c>
      <c r="D633" s="1" t="s">
        <v>824</v>
      </c>
      <c r="E633" s="2">
        <v>30</v>
      </c>
      <c r="F633" s="10" t="str">
        <f t="shared" si="118"/>
        <v>第17条の４第１項</v>
      </c>
      <c r="G633" s="11">
        <v>2</v>
      </c>
      <c r="H633" s="2">
        <v>31</v>
      </c>
      <c r="I633" s="10" t="str">
        <f t="shared" si="119"/>
        <v>(12)　イ</v>
      </c>
      <c r="J633" s="11">
        <v>0</v>
      </c>
      <c r="K633" s="2">
        <v>22</v>
      </c>
      <c r="L633" s="11">
        <v>0</v>
      </c>
      <c r="M633" s="13">
        <v>44533</v>
      </c>
      <c r="N633" s="10">
        <f t="shared" si="120"/>
        <v>0</v>
      </c>
      <c r="O633" s="11">
        <v>1</v>
      </c>
      <c r="P633" s="1" t="s">
        <v>686</v>
      </c>
      <c r="Q633" s="2">
        <v>4</v>
      </c>
      <c r="R633" s="11">
        <v>0</v>
      </c>
      <c r="S633" s="11">
        <v>0</v>
      </c>
      <c r="T633" s="11">
        <v>0</v>
      </c>
    </row>
    <row r="634" spans="1:20" ht="14.25" customHeight="1">
      <c r="A634" s="23" t="s">
        <v>14</v>
      </c>
      <c r="B634" s="1" t="s">
        <v>45</v>
      </c>
      <c r="C634" s="1" t="s">
        <v>823</v>
      </c>
      <c r="D634" s="1" t="s">
        <v>824</v>
      </c>
      <c r="E634" s="2">
        <v>30</v>
      </c>
      <c r="F634" s="10" t="str">
        <f t="shared" si="118"/>
        <v>第17条の４第１項</v>
      </c>
      <c r="G634" s="11">
        <v>2</v>
      </c>
      <c r="H634" s="2">
        <v>31</v>
      </c>
      <c r="I634" s="10" t="str">
        <f t="shared" si="119"/>
        <v>(12)　イ</v>
      </c>
      <c r="J634" s="11">
        <v>0</v>
      </c>
      <c r="K634" s="2">
        <v>12</v>
      </c>
      <c r="L634" s="11">
        <v>0</v>
      </c>
      <c r="M634" s="13">
        <v>44518</v>
      </c>
      <c r="N634" s="10">
        <f t="shared" si="120"/>
        <v>0</v>
      </c>
      <c r="O634" s="11">
        <v>1</v>
      </c>
      <c r="P634" s="1" t="s">
        <v>805</v>
      </c>
      <c r="Q634" s="2">
        <v>4</v>
      </c>
      <c r="R634" s="11">
        <v>0</v>
      </c>
      <c r="S634" s="11">
        <v>0</v>
      </c>
      <c r="T634" s="11">
        <v>0</v>
      </c>
    </row>
    <row r="635" spans="1:20" ht="14.25" customHeight="1">
      <c r="A635" s="23" t="s">
        <v>14</v>
      </c>
      <c r="B635" s="1" t="s">
        <v>45</v>
      </c>
      <c r="C635" s="1" t="s">
        <v>823</v>
      </c>
      <c r="D635" s="1" t="s">
        <v>824</v>
      </c>
      <c r="E635" s="2">
        <v>30</v>
      </c>
      <c r="F635" s="10" t="str">
        <f t="shared" si="118"/>
        <v>第17条の４第１項</v>
      </c>
      <c r="G635" s="11">
        <v>2</v>
      </c>
      <c r="H635" s="2">
        <v>31</v>
      </c>
      <c r="I635" s="10" t="str">
        <f t="shared" si="119"/>
        <v>(12)　イ</v>
      </c>
      <c r="J635" s="11">
        <v>0</v>
      </c>
      <c r="K635" s="2">
        <v>22</v>
      </c>
      <c r="L635" s="11">
        <v>0</v>
      </c>
      <c r="M635" s="13">
        <v>44518</v>
      </c>
      <c r="N635" s="10">
        <f t="shared" si="120"/>
        <v>0</v>
      </c>
      <c r="O635" s="11">
        <v>1</v>
      </c>
      <c r="P635" s="1" t="s">
        <v>805</v>
      </c>
      <c r="Q635" s="2">
        <v>4</v>
      </c>
      <c r="R635" s="11">
        <v>0</v>
      </c>
      <c r="S635" s="11">
        <v>0</v>
      </c>
      <c r="T635" s="11">
        <v>0</v>
      </c>
    </row>
    <row r="636" spans="1:20" ht="14.25" customHeight="1">
      <c r="A636" s="23" t="s">
        <v>14</v>
      </c>
      <c r="B636" s="1" t="s">
        <v>45</v>
      </c>
      <c r="C636" s="1" t="s">
        <v>823</v>
      </c>
      <c r="D636" s="1" t="s">
        <v>824</v>
      </c>
      <c r="E636" s="2">
        <v>30</v>
      </c>
      <c r="F636" s="10" t="str">
        <f t="shared" si="118"/>
        <v>第17条の４第１項</v>
      </c>
      <c r="G636" s="11">
        <v>2</v>
      </c>
      <c r="H636" s="2">
        <v>31</v>
      </c>
      <c r="I636" s="10" t="str">
        <f t="shared" si="119"/>
        <v>(12)　イ</v>
      </c>
      <c r="J636" s="11">
        <v>0</v>
      </c>
      <c r="K636" s="2">
        <v>12</v>
      </c>
      <c r="L636" s="11">
        <v>0</v>
      </c>
      <c r="M636" s="13">
        <v>44608</v>
      </c>
      <c r="N636" s="10">
        <f t="shared" si="120"/>
        <v>0</v>
      </c>
      <c r="O636" s="11">
        <v>1</v>
      </c>
      <c r="P636" s="1" t="s">
        <v>795</v>
      </c>
      <c r="Q636" s="2">
        <v>4</v>
      </c>
      <c r="R636" s="11">
        <v>0</v>
      </c>
      <c r="S636" s="11">
        <v>0</v>
      </c>
      <c r="T636" s="11">
        <v>0</v>
      </c>
    </row>
    <row r="637" spans="1:20" ht="14.25" customHeight="1">
      <c r="A637" s="23" t="s">
        <v>14</v>
      </c>
      <c r="B637" s="1" t="s">
        <v>45</v>
      </c>
      <c r="C637" s="1" t="s">
        <v>823</v>
      </c>
      <c r="D637" s="1" t="s">
        <v>824</v>
      </c>
      <c r="E637" s="2">
        <v>30</v>
      </c>
      <c r="F637" s="10" t="str">
        <f t="shared" si="118"/>
        <v>第17条の４第１項</v>
      </c>
      <c r="G637" s="11">
        <v>2</v>
      </c>
      <c r="H637" s="2">
        <v>31</v>
      </c>
      <c r="I637" s="10" t="str">
        <f t="shared" si="119"/>
        <v>(12)　イ</v>
      </c>
      <c r="J637" s="11">
        <v>0</v>
      </c>
      <c r="K637" s="2">
        <v>22</v>
      </c>
      <c r="L637" s="11">
        <v>0</v>
      </c>
      <c r="M637" s="13">
        <v>44608</v>
      </c>
      <c r="N637" s="10">
        <f t="shared" si="120"/>
        <v>0</v>
      </c>
      <c r="O637" s="11">
        <v>1</v>
      </c>
      <c r="P637" s="1" t="s">
        <v>795</v>
      </c>
      <c r="Q637" s="2">
        <v>4</v>
      </c>
      <c r="R637" s="11">
        <v>0</v>
      </c>
      <c r="S637" s="11">
        <v>0</v>
      </c>
      <c r="T637" s="11">
        <v>0</v>
      </c>
    </row>
    <row r="638" spans="1:20" ht="14.25" customHeight="1">
      <c r="A638" s="23" t="s">
        <v>14</v>
      </c>
      <c r="B638" s="1" t="s">
        <v>45</v>
      </c>
      <c r="C638" s="1" t="s">
        <v>823</v>
      </c>
      <c r="D638" s="1" t="s">
        <v>824</v>
      </c>
      <c r="E638" s="2">
        <v>30</v>
      </c>
      <c r="F638" s="10" t="str">
        <f t="shared" si="118"/>
        <v>第17条の４第１項</v>
      </c>
      <c r="G638" s="11">
        <v>2</v>
      </c>
      <c r="H638" s="2">
        <v>31</v>
      </c>
      <c r="I638" s="10" t="str">
        <f t="shared" si="119"/>
        <v>(12)　イ</v>
      </c>
      <c r="J638" s="11">
        <v>0</v>
      </c>
      <c r="K638" s="2">
        <v>12</v>
      </c>
      <c r="L638" s="11">
        <v>0</v>
      </c>
      <c r="M638" s="13">
        <v>44456</v>
      </c>
      <c r="N638" s="10">
        <f t="shared" si="120"/>
        <v>0</v>
      </c>
      <c r="O638" s="11">
        <v>1</v>
      </c>
      <c r="P638" s="1" t="s">
        <v>808</v>
      </c>
      <c r="Q638" s="2">
        <v>4</v>
      </c>
      <c r="R638" s="11">
        <v>0</v>
      </c>
      <c r="S638" s="11">
        <v>0</v>
      </c>
      <c r="T638" s="11">
        <v>0</v>
      </c>
    </row>
    <row r="639" spans="1:20" ht="14.25" customHeight="1">
      <c r="A639" s="23" t="s">
        <v>14</v>
      </c>
      <c r="B639" s="1" t="s">
        <v>45</v>
      </c>
      <c r="C639" s="1" t="s">
        <v>823</v>
      </c>
      <c r="D639" s="1" t="s">
        <v>824</v>
      </c>
      <c r="E639" s="2">
        <v>30</v>
      </c>
      <c r="F639" s="10" t="str">
        <f t="shared" si="118"/>
        <v>第17条の４第１項</v>
      </c>
      <c r="G639" s="11">
        <v>2</v>
      </c>
      <c r="H639" s="2">
        <v>31</v>
      </c>
      <c r="I639" s="10" t="str">
        <f t="shared" si="119"/>
        <v>(12)　イ</v>
      </c>
      <c r="J639" s="11">
        <v>0</v>
      </c>
      <c r="K639" s="2">
        <v>12</v>
      </c>
      <c r="L639" s="11">
        <v>0</v>
      </c>
      <c r="M639" s="13">
        <v>44483</v>
      </c>
      <c r="N639" s="10">
        <f t="shared" si="120"/>
        <v>0</v>
      </c>
      <c r="O639" s="11">
        <v>1</v>
      </c>
      <c r="P639" s="1" t="s">
        <v>632</v>
      </c>
      <c r="Q639" s="2">
        <v>4</v>
      </c>
      <c r="R639" s="11">
        <v>0</v>
      </c>
      <c r="S639" s="11">
        <v>0</v>
      </c>
      <c r="T639" s="11">
        <v>0</v>
      </c>
    </row>
    <row r="640" spans="1:20" ht="14.25" customHeight="1">
      <c r="A640" s="23" t="s">
        <v>14</v>
      </c>
      <c r="B640" s="1" t="s">
        <v>45</v>
      </c>
      <c r="C640" s="1" t="s">
        <v>823</v>
      </c>
      <c r="D640" s="1" t="s">
        <v>824</v>
      </c>
      <c r="E640" s="2">
        <v>30</v>
      </c>
      <c r="F640" s="10" t="str">
        <f t="shared" si="118"/>
        <v>第17条の４第１項</v>
      </c>
      <c r="G640" s="11">
        <v>2</v>
      </c>
      <c r="H640" s="2">
        <v>31</v>
      </c>
      <c r="I640" s="10" t="str">
        <f t="shared" si="119"/>
        <v>(12)　イ</v>
      </c>
      <c r="J640" s="11">
        <v>0</v>
      </c>
      <c r="K640" s="2">
        <v>12</v>
      </c>
      <c r="L640" s="11">
        <v>0</v>
      </c>
      <c r="M640" s="13">
        <v>44650</v>
      </c>
      <c r="N640" s="10">
        <f t="shared" si="120"/>
        <v>0</v>
      </c>
      <c r="O640" s="11">
        <v>1</v>
      </c>
      <c r="P640" s="1" t="s">
        <v>638</v>
      </c>
      <c r="Q640" s="2">
        <v>4</v>
      </c>
      <c r="R640" s="11">
        <v>0</v>
      </c>
      <c r="S640" s="11">
        <v>0</v>
      </c>
      <c r="T640" s="11">
        <v>0</v>
      </c>
    </row>
    <row r="641" spans="1:20" ht="14.25" customHeight="1">
      <c r="A641" s="23" t="s">
        <v>14</v>
      </c>
      <c r="B641" s="1" t="s">
        <v>45</v>
      </c>
      <c r="C641" s="1" t="s">
        <v>823</v>
      </c>
      <c r="D641" s="1" t="s">
        <v>824</v>
      </c>
      <c r="E641" s="2">
        <v>30</v>
      </c>
      <c r="F641" s="10" t="str">
        <f t="shared" si="118"/>
        <v>第17条の４第１項</v>
      </c>
      <c r="G641" s="11">
        <v>2</v>
      </c>
      <c r="H641" s="2">
        <v>31</v>
      </c>
      <c r="I641" s="10" t="str">
        <f t="shared" si="119"/>
        <v>(12)　イ</v>
      </c>
      <c r="J641" s="11">
        <v>0</v>
      </c>
      <c r="K641" s="2">
        <v>12</v>
      </c>
      <c r="L641" s="11">
        <v>0</v>
      </c>
      <c r="M641" s="13">
        <v>44609</v>
      </c>
      <c r="N641" s="10">
        <f t="shared" si="120"/>
        <v>0</v>
      </c>
      <c r="O641" s="11">
        <v>1</v>
      </c>
      <c r="P641" s="1" t="s">
        <v>605</v>
      </c>
      <c r="Q641" s="2">
        <v>4</v>
      </c>
      <c r="R641" s="11">
        <v>0</v>
      </c>
      <c r="S641" s="11">
        <v>0</v>
      </c>
      <c r="T641" s="11">
        <v>0</v>
      </c>
    </row>
    <row r="642" spans="1:20" ht="14.25" customHeight="1">
      <c r="A642" s="23" t="s">
        <v>14</v>
      </c>
      <c r="B642" s="1" t="s">
        <v>45</v>
      </c>
      <c r="C642" s="1" t="s">
        <v>823</v>
      </c>
      <c r="D642" s="1" t="s">
        <v>824</v>
      </c>
      <c r="E642" s="2">
        <v>30</v>
      </c>
      <c r="F642" s="10" t="str">
        <f t="shared" si="118"/>
        <v>第17条の４第１項</v>
      </c>
      <c r="G642" s="11">
        <v>2</v>
      </c>
      <c r="H642" s="2">
        <v>31</v>
      </c>
      <c r="I642" s="10" t="str">
        <f t="shared" si="119"/>
        <v>(12)　イ</v>
      </c>
      <c r="J642" s="11">
        <v>0</v>
      </c>
      <c r="K642" s="2">
        <v>22</v>
      </c>
      <c r="L642" s="11">
        <v>0</v>
      </c>
      <c r="M642" s="13">
        <v>44623</v>
      </c>
      <c r="N642" s="10">
        <f t="shared" si="120"/>
        <v>0</v>
      </c>
      <c r="O642" s="11">
        <v>1</v>
      </c>
      <c r="P642" s="1" t="s">
        <v>835</v>
      </c>
      <c r="Q642" s="2">
        <v>4</v>
      </c>
      <c r="R642" s="11">
        <v>0</v>
      </c>
      <c r="S642" s="11">
        <v>0</v>
      </c>
      <c r="T642" s="11">
        <v>0</v>
      </c>
    </row>
    <row r="643" spans="1:20" ht="14.25" customHeight="1">
      <c r="A643" s="23" t="s">
        <v>14</v>
      </c>
      <c r="B643" s="1" t="s">
        <v>45</v>
      </c>
      <c r="C643" s="1" t="s">
        <v>823</v>
      </c>
      <c r="D643" s="1" t="s">
        <v>824</v>
      </c>
      <c r="E643" s="2">
        <v>30</v>
      </c>
      <c r="F643" s="10" t="str">
        <f t="shared" si="118"/>
        <v>第17条の４第１項</v>
      </c>
      <c r="G643" s="11">
        <v>2</v>
      </c>
      <c r="H643" s="2">
        <v>35</v>
      </c>
      <c r="I643" s="10" t="str">
        <f t="shared" si="119"/>
        <v>(14)</v>
      </c>
      <c r="J643" s="11">
        <v>0</v>
      </c>
      <c r="K643" s="2">
        <v>12</v>
      </c>
      <c r="L643" s="11">
        <v>0</v>
      </c>
      <c r="M643" s="13">
        <v>44518</v>
      </c>
      <c r="N643" s="10">
        <f t="shared" si="120"/>
        <v>0</v>
      </c>
      <c r="O643" s="11">
        <v>1</v>
      </c>
      <c r="P643" s="1" t="s">
        <v>805</v>
      </c>
      <c r="Q643" s="2">
        <v>4</v>
      </c>
      <c r="R643" s="11">
        <v>0</v>
      </c>
      <c r="S643" s="11">
        <v>0</v>
      </c>
      <c r="T643" s="11">
        <v>0</v>
      </c>
    </row>
    <row r="644" spans="1:20" ht="14.25" customHeight="1">
      <c r="A644" s="23" t="s">
        <v>14</v>
      </c>
      <c r="B644" s="1" t="s">
        <v>45</v>
      </c>
      <c r="C644" s="1" t="s">
        <v>823</v>
      </c>
      <c r="D644" s="1" t="s">
        <v>824</v>
      </c>
      <c r="E644" s="2">
        <v>30</v>
      </c>
      <c r="F644" s="10" t="str">
        <f t="shared" ref="F644:F707" si="121">VLOOKUP(E644,$BS$4:$BT$39,2,FALSE)</f>
        <v>第17条の４第１項</v>
      </c>
      <c r="G644" s="11">
        <v>2</v>
      </c>
      <c r="H644" s="2">
        <v>35</v>
      </c>
      <c r="I644" s="10" t="str">
        <f t="shared" ref="I644:I686" si="122">VLOOKUP(H644,$BV$4:$BX$53,2,FALSE)</f>
        <v>(14)</v>
      </c>
      <c r="J644" s="11">
        <v>0</v>
      </c>
      <c r="K644" s="2">
        <v>22</v>
      </c>
      <c r="L644" s="11">
        <v>0</v>
      </c>
      <c r="M644" s="13">
        <v>44518</v>
      </c>
      <c r="N644" s="10">
        <f t="shared" ref="N644:N686" si="123">DATEDIF(M644,"2022/3/31","Y")</f>
        <v>0</v>
      </c>
      <c r="O644" s="11">
        <v>1</v>
      </c>
      <c r="P644" s="1" t="s">
        <v>805</v>
      </c>
      <c r="Q644" s="2">
        <v>4</v>
      </c>
      <c r="R644" s="11">
        <v>0</v>
      </c>
      <c r="S644" s="11">
        <v>0</v>
      </c>
      <c r="T644" s="11">
        <v>0</v>
      </c>
    </row>
    <row r="645" spans="1:20" ht="14.25" customHeight="1">
      <c r="A645" s="23" t="s">
        <v>14</v>
      </c>
      <c r="B645" s="1" t="s">
        <v>45</v>
      </c>
      <c r="C645" s="1" t="s">
        <v>823</v>
      </c>
      <c r="D645" s="1" t="s">
        <v>824</v>
      </c>
      <c r="E645" s="2">
        <v>30</v>
      </c>
      <c r="F645" s="10" t="str">
        <f t="shared" si="121"/>
        <v>第17条の４第１項</v>
      </c>
      <c r="G645" s="11">
        <v>2</v>
      </c>
      <c r="H645" s="2">
        <v>31</v>
      </c>
      <c r="I645" s="10" t="str">
        <f t="shared" si="122"/>
        <v>(12)　イ</v>
      </c>
      <c r="J645" s="11">
        <v>0</v>
      </c>
      <c r="K645" s="2">
        <v>12</v>
      </c>
      <c r="L645" s="11">
        <v>0</v>
      </c>
      <c r="M645" s="13">
        <v>44445</v>
      </c>
      <c r="N645" s="10">
        <f t="shared" si="123"/>
        <v>0</v>
      </c>
      <c r="O645" s="11">
        <v>1</v>
      </c>
      <c r="P645" s="1" t="s">
        <v>591</v>
      </c>
      <c r="Q645" s="2">
        <v>4</v>
      </c>
      <c r="R645" s="11">
        <v>0</v>
      </c>
      <c r="S645" s="11">
        <v>0</v>
      </c>
      <c r="T645" s="11">
        <v>0</v>
      </c>
    </row>
    <row r="646" spans="1:20" ht="14.25" customHeight="1">
      <c r="A646" s="23" t="s">
        <v>14</v>
      </c>
      <c r="B646" s="1" t="s">
        <v>45</v>
      </c>
      <c r="C646" s="1" t="s">
        <v>823</v>
      </c>
      <c r="D646" s="1" t="s">
        <v>824</v>
      </c>
      <c r="E646" s="2">
        <v>30</v>
      </c>
      <c r="F646" s="10" t="str">
        <f t="shared" si="121"/>
        <v>第17条の４第１項</v>
      </c>
      <c r="G646" s="11">
        <v>2</v>
      </c>
      <c r="H646" s="2">
        <v>31</v>
      </c>
      <c r="I646" s="10" t="str">
        <f t="shared" si="122"/>
        <v>(12)　イ</v>
      </c>
      <c r="J646" s="11">
        <v>0</v>
      </c>
      <c r="K646" s="2">
        <v>22</v>
      </c>
      <c r="L646" s="11">
        <v>0</v>
      </c>
      <c r="M646" s="13">
        <v>44445</v>
      </c>
      <c r="N646" s="10">
        <f t="shared" si="123"/>
        <v>0</v>
      </c>
      <c r="O646" s="11">
        <v>1</v>
      </c>
      <c r="P646" s="1" t="s">
        <v>591</v>
      </c>
      <c r="Q646" s="2">
        <v>4</v>
      </c>
      <c r="R646" s="11">
        <v>0</v>
      </c>
      <c r="S646" s="11">
        <v>0</v>
      </c>
      <c r="T646" s="11">
        <v>0</v>
      </c>
    </row>
    <row r="647" spans="1:20" ht="14.25" customHeight="1">
      <c r="A647" s="23" t="s">
        <v>14</v>
      </c>
      <c r="B647" s="1" t="s">
        <v>45</v>
      </c>
      <c r="C647" s="1" t="s">
        <v>823</v>
      </c>
      <c r="D647" s="1" t="s">
        <v>824</v>
      </c>
      <c r="E647" s="2">
        <v>30</v>
      </c>
      <c r="F647" s="10" t="str">
        <f t="shared" si="121"/>
        <v>第17条の４第１項</v>
      </c>
      <c r="G647" s="11">
        <v>2</v>
      </c>
      <c r="H647" s="2">
        <v>31</v>
      </c>
      <c r="I647" s="10" t="str">
        <f t="shared" si="122"/>
        <v>(12)　イ</v>
      </c>
      <c r="J647" s="11">
        <v>0</v>
      </c>
      <c r="K647" s="2">
        <v>12</v>
      </c>
      <c r="L647" s="11">
        <v>0</v>
      </c>
      <c r="M647" s="13">
        <v>44642</v>
      </c>
      <c r="N647" s="10">
        <f t="shared" si="123"/>
        <v>0</v>
      </c>
      <c r="O647" s="11">
        <v>1</v>
      </c>
      <c r="P647" s="1" t="s">
        <v>782</v>
      </c>
      <c r="Q647" s="2">
        <v>4</v>
      </c>
      <c r="R647" s="11">
        <v>0</v>
      </c>
      <c r="S647" s="11">
        <v>0</v>
      </c>
      <c r="T647" s="11">
        <v>0</v>
      </c>
    </row>
    <row r="648" spans="1:20" ht="14.25" customHeight="1">
      <c r="A648" s="23" t="s">
        <v>14</v>
      </c>
      <c r="B648" s="1" t="s">
        <v>45</v>
      </c>
      <c r="C648" s="1" t="s">
        <v>823</v>
      </c>
      <c r="D648" s="1" t="s">
        <v>824</v>
      </c>
      <c r="E648" s="2">
        <v>30</v>
      </c>
      <c r="F648" s="10" t="str">
        <f t="shared" si="121"/>
        <v>第17条の４第１項</v>
      </c>
      <c r="G648" s="11">
        <v>2</v>
      </c>
      <c r="H648" s="2">
        <v>31</v>
      </c>
      <c r="I648" s="10" t="str">
        <f t="shared" si="122"/>
        <v>(12)　イ</v>
      </c>
      <c r="J648" s="11">
        <v>0</v>
      </c>
      <c r="K648" s="2">
        <v>22</v>
      </c>
      <c r="L648" s="11">
        <v>0</v>
      </c>
      <c r="M648" s="13">
        <v>44642</v>
      </c>
      <c r="N648" s="10">
        <f t="shared" si="123"/>
        <v>0</v>
      </c>
      <c r="O648" s="11">
        <v>1</v>
      </c>
      <c r="P648" s="1" t="s">
        <v>782</v>
      </c>
      <c r="Q648" s="2">
        <v>4</v>
      </c>
      <c r="R648" s="11">
        <v>0</v>
      </c>
      <c r="S648" s="11">
        <v>0</v>
      </c>
      <c r="T648" s="11">
        <v>0</v>
      </c>
    </row>
    <row r="649" spans="1:20" ht="14.25" customHeight="1">
      <c r="A649" s="23" t="s">
        <v>14</v>
      </c>
      <c r="B649" s="1" t="s">
        <v>45</v>
      </c>
      <c r="C649" s="1" t="s">
        <v>823</v>
      </c>
      <c r="D649" s="1" t="s">
        <v>824</v>
      </c>
      <c r="E649" s="2">
        <v>30</v>
      </c>
      <c r="F649" s="10" t="str">
        <f t="shared" si="121"/>
        <v>第17条の４第１項</v>
      </c>
      <c r="G649" s="11">
        <v>2</v>
      </c>
      <c r="H649" s="2">
        <v>31</v>
      </c>
      <c r="I649" s="10" t="str">
        <f t="shared" si="122"/>
        <v>(12)　イ</v>
      </c>
      <c r="J649" s="11">
        <v>0</v>
      </c>
      <c r="K649" s="2">
        <v>12</v>
      </c>
      <c r="L649" s="11">
        <v>0</v>
      </c>
      <c r="M649" s="13">
        <v>44457</v>
      </c>
      <c r="N649" s="10">
        <f t="shared" si="123"/>
        <v>0</v>
      </c>
      <c r="O649" s="11">
        <v>1</v>
      </c>
      <c r="P649" s="1" t="s">
        <v>836</v>
      </c>
      <c r="Q649" s="2">
        <v>4</v>
      </c>
      <c r="R649" s="11">
        <v>0</v>
      </c>
      <c r="S649" s="11">
        <v>0</v>
      </c>
      <c r="T649" s="11">
        <v>0</v>
      </c>
    </row>
    <row r="650" spans="1:20" ht="14.25" customHeight="1">
      <c r="A650" s="23" t="s">
        <v>14</v>
      </c>
      <c r="B650" s="1" t="s">
        <v>45</v>
      </c>
      <c r="C650" s="1" t="s">
        <v>823</v>
      </c>
      <c r="D650" s="1" t="s">
        <v>824</v>
      </c>
      <c r="E650" s="2">
        <v>30</v>
      </c>
      <c r="F650" s="10" t="str">
        <f t="shared" si="121"/>
        <v>第17条の４第１項</v>
      </c>
      <c r="G650" s="11">
        <v>2</v>
      </c>
      <c r="H650" s="2">
        <v>31</v>
      </c>
      <c r="I650" s="10" t="str">
        <f t="shared" si="122"/>
        <v>(12)　イ</v>
      </c>
      <c r="J650" s="11">
        <v>0</v>
      </c>
      <c r="K650" s="2">
        <v>12</v>
      </c>
      <c r="L650" s="11">
        <v>0</v>
      </c>
      <c r="M650" s="13">
        <v>44460</v>
      </c>
      <c r="N650" s="10">
        <f t="shared" si="123"/>
        <v>0</v>
      </c>
      <c r="O650" s="11">
        <v>1</v>
      </c>
      <c r="P650" s="1" t="s">
        <v>604</v>
      </c>
      <c r="Q650" s="2">
        <v>4</v>
      </c>
      <c r="R650" s="11">
        <v>0</v>
      </c>
      <c r="S650" s="11">
        <v>0</v>
      </c>
      <c r="T650" s="11">
        <v>0</v>
      </c>
    </row>
    <row r="651" spans="1:20" ht="14.25" customHeight="1">
      <c r="A651" s="23" t="s">
        <v>14</v>
      </c>
      <c r="B651" s="1" t="s">
        <v>45</v>
      </c>
      <c r="C651" s="1" t="s">
        <v>823</v>
      </c>
      <c r="D651" s="1" t="s">
        <v>824</v>
      </c>
      <c r="E651" s="2">
        <v>30</v>
      </c>
      <c r="F651" s="10" t="str">
        <f t="shared" si="121"/>
        <v>第17条の４第１項</v>
      </c>
      <c r="G651" s="11">
        <v>2</v>
      </c>
      <c r="H651" s="2">
        <v>31</v>
      </c>
      <c r="I651" s="10" t="str">
        <f t="shared" si="122"/>
        <v>(12)　イ</v>
      </c>
      <c r="J651" s="11">
        <v>0</v>
      </c>
      <c r="K651" s="2">
        <v>22</v>
      </c>
      <c r="L651" s="11">
        <v>0</v>
      </c>
      <c r="M651" s="13">
        <v>44636</v>
      </c>
      <c r="N651" s="10">
        <f t="shared" si="123"/>
        <v>0</v>
      </c>
      <c r="O651" s="11">
        <v>1</v>
      </c>
      <c r="P651" s="1" t="s">
        <v>837</v>
      </c>
      <c r="Q651" s="2">
        <v>4</v>
      </c>
      <c r="R651" s="11">
        <v>0</v>
      </c>
      <c r="S651" s="11">
        <v>0</v>
      </c>
      <c r="T651" s="11">
        <v>0</v>
      </c>
    </row>
    <row r="652" spans="1:20" ht="14.25" customHeight="1">
      <c r="A652" s="23" t="s">
        <v>14</v>
      </c>
      <c r="B652" s="1" t="s">
        <v>45</v>
      </c>
      <c r="C652" s="1" t="s">
        <v>823</v>
      </c>
      <c r="D652" s="1" t="s">
        <v>824</v>
      </c>
      <c r="E652" s="2">
        <v>30</v>
      </c>
      <c r="F652" s="10" t="str">
        <f t="shared" si="121"/>
        <v>第17条の４第１項</v>
      </c>
      <c r="G652" s="11">
        <v>2</v>
      </c>
      <c r="H652" s="2">
        <v>31</v>
      </c>
      <c r="I652" s="10" t="str">
        <f t="shared" si="122"/>
        <v>(12)　イ</v>
      </c>
      <c r="J652" s="11">
        <v>0</v>
      </c>
      <c r="K652" s="2">
        <v>12</v>
      </c>
      <c r="L652" s="11">
        <v>0</v>
      </c>
      <c r="M652" s="13">
        <v>44582</v>
      </c>
      <c r="N652" s="10">
        <f t="shared" si="123"/>
        <v>0</v>
      </c>
      <c r="O652" s="11">
        <v>1</v>
      </c>
      <c r="P652" s="1" t="s">
        <v>838</v>
      </c>
      <c r="Q652" s="2">
        <v>4</v>
      </c>
      <c r="R652" s="11">
        <v>0</v>
      </c>
      <c r="S652" s="11">
        <v>0</v>
      </c>
      <c r="T652" s="11">
        <v>0</v>
      </c>
    </row>
    <row r="653" spans="1:20" ht="14.25" customHeight="1">
      <c r="A653" s="23" t="s">
        <v>14</v>
      </c>
      <c r="B653" s="1" t="s">
        <v>45</v>
      </c>
      <c r="C653" s="1" t="s">
        <v>823</v>
      </c>
      <c r="D653" s="1" t="s">
        <v>824</v>
      </c>
      <c r="E653" s="2">
        <v>30</v>
      </c>
      <c r="F653" s="10" t="str">
        <f t="shared" si="121"/>
        <v>第17条の４第１項</v>
      </c>
      <c r="G653" s="11">
        <v>2</v>
      </c>
      <c r="H653" s="2">
        <v>31</v>
      </c>
      <c r="I653" s="10" t="str">
        <f t="shared" si="122"/>
        <v>(12)　イ</v>
      </c>
      <c r="J653" s="11">
        <v>0</v>
      </c>
      <c r="K653" s="2">
        <v>22</v>
      </c>
      <c r="L653" s="11">
        <v>0</v>
      </c>
      <c r="M653" s="13">
        <v>44582</v>
      </c>
      <c r="N653" s="10">
        <f t="shared" si="123"/>
        <v>0</v>
      </c>
      <c r="O653" s="11">
        <v>1</v>
      </c>
      <c r="P653" s="1" t="s">
        <v>838</v>
      </c>
      <c r="Q653" s="2">
        <v>4</v>
      </c>
      <c r="R653" s="11">
        <v>0</v>
      </c>
      <c r="S653" s="11">
        <v>0</v>
      </c>
      <c r="T653" s="11">
        <v>0</v>
      </c>
    </row>
    <row r="654" spans="1:20" ht="14.25" customHeight="1">
      <c r="A654" s="23" t="s">
        <v>14</v>
      </c>
      <c r="B654" s="1" t="s">
        <v>45</v>
      </c>
      <c r="C654" s="1" t="s">
        <v>566</v>
      </c>
      <c r="D654" s="1" t="s">
        <v>567</v>
      </c>
      <c r="E654" s="2">
        <v>30</v>
      </c>
      <c r="F654" s="10" t="str">
        <f t="shared" si="121"/>
        <v>第17条の４第１項</v>
      </c>
      <c r="G654" s="11">
        <v>2</v>
      </c>
      <c r="H654" s="2">
        <v>31</v>
      </c>
      <c r="I654" s="10" t="str">
        <f t="shared" si="122"/>
        <v>(12)　イ</v>
      </c>
      <c r="J654" s="11">
        <v>0</v>
      </c>
      <c r="K654" s="2">
        <v>12</v>
      </c>
      <c r="L654" s="11">
        <v>0</v>
      </c>
      <c r="M654" s="13">
        <v>44309</v>
      </c>
      <c r="N654" s="10">
        <f t="shared" si="123"/>
        <v>0</v>
      </c>
      <c r="O654" s="11">
        <v>1</v>
      </c>
      <c r="P654" s="1" t="s">
        <v>675</v>
      </c>
      <c r="Q654" s="2">
        <v>1</v>
      </c>
      <c r="R654" s="11">
        <v>0</v>
      </c>
      <c r="S654" s="11">
        <v>0</v>
      </c>
      <c r="T654" s="11">
        <v>0</v>
      </c>
    </row>
    <row r="655" spans="1:20" ht="14.25" customHeight="1">
      <c r="A655" s="23" t="s">
        <v>14</v>
      </c>
      <c r="B655" s="1" t="s">
        <v>46</v>
      </c>
      <c r="C655" s="1" t="s">
        <v>47</v>
      </c>
      <c r="D655" s="1" t="s">
        <v>48</v>
      </c>
      <c r="E655" s="2">
        <v>17</v>
      </c>
      <c r="F655" s="10" t="str">
        <f t="shared" si="121"/>
        <v>第５条の３（第３条第１項第３号）</v>
      </c>
      <c r="G655" s="11">
        <v>2</v>
      </c>
      <c r="H655" s="2">
        <v>17</v>
      </c>
      <c r="I655" s="10" t="str">
        <f t="shared" si="122"/>
        <v xml:space="preserve">(4) </v>
      </c>
      <c r="J655" s="11">
        <v>0</v>
      </c>
      <c r="K655" s="2">
        <v>0</v>
      </c>
      <c r="L655" s="11">
        <v>0</v>
      </c>
      <c r="M655" s="13">
        <v>44344</v>
      </c>
      <c r="N655" s="10">
        <f t="shared" si="123"/>
        <v>0</v>
      </c>
      <c r="O655" s="11">
        <v>0</v>
      </c>
      <c r="P655" s="1" t="s">
        <v>749</v>
      </c>
      <c r="Q655" s="2">
        <v>1</v>
      </c>
      <c r="R655" s="11">
        <v>0</v>
      </c>
      <c r="S655" s="11">
        <v>0</v>
      </c>
      <c r="T655" s="11">
        <v>0</v>
      </c>
    </row>
    <row r="656" spans="1:20" ht="14.25" customHeight="1">
      <c r="A656" s="23" t="s">
        <v>14</v>
      </c>
      <c r="B656" s="1" t="s">
        <v>46</v>
      </c>
      <c r="C656" s="1" t="s">
        <v>47</v>
      </c>
      <c r="D656" s="1" t="s">
        <v>48</v>
      </c>
      <c r="E656" s="2">
        <v>30</v>
      </c>
      <c r="F656" s="10" t="str">
        <f t="shared" si="121"/>
        <v>第17条の４第１項</v>
      </c>
      <c r="G656" s="11">
        <v>2</v>
      </c>
      <c r="H656" s="2">
        <v>41</v>
      </c>
      <c r="I656" s="10" t="str">
        <f t="shared" si="122"/>
        <v>(16)　ロ</v>
      </c>
      <c r="J656" s="11">
        <v>0</v>
      </c>
      <c r="K656" s="2">
        <v>12</v>
      </c>
      <c r="L656" s="11">
        <v>0</v>
      </c>
      <c r="M656" s="13">
        <v>44378</v>
      </c>
      <c r="N656" s="10">
        <f t="shared" si="123"/>
        <v>0</v>
      </c>
      <c r="O656" s="11">
        <v>1</v>
      </c>
      <c r="P656" s="1" t="s">
        <v>794</v>
      </c>
      <c r="Q656" s="2">
        <v>3</v>
      </c>
      <c r="R656" s="11">
        <v>0</v>
      </c>
      <c r="S656" s="11">
        <v>0</v>
      </c>
      <c r="T656" s="11">
        <v>1</v>
      </c>
    </row>
    <row r="657" spans="1:20" ht="14.25" customHeight="1">
      <c r="A657" s="23" t="s">
        <v>14</v>
      </c>
      <c r="B657" s="1" t="s">
        <v>46</v>
      </c>
      <c r="C657" s="1" t="s">
        <v>47</v>
      </c>
      <c r="D657" s="1" t="s">
        <v>48</v>
      </c>
      <c r="E657" s="2">
        <v>30</v>
      </c>
      <c r="F657" s="10" t="str">
        <f t="shared" si="121"/>
        <v>第17条の４第１項</v>
      </c>
      <c r="G657" s="11">
        <v>2</v>
      </c>
      <c r="H657" s="2">
        <v>41</v>
      </c>
      <c r="I657" s="10" t="str">
        <f t="shared" si="122"/>
        <v>(16)　ロ</v>
      </c>
      <c r="J657" s="11">
        <v>0</v>
      </c>
      <c r="K657" s="2">
        <v>27</v>
      </c>
      <c r="L657" s="11">
        <v>0</v>
      </c>
      <c r="M657" s="13">
        <v>44378</v>
      </c>
      <c r="N657" s="10">
        <f t="shared" si="123"/>
        <v>0</v>
      </c>
      <c r="O657" s="11">
        <v>1</v>
      </c>
      <c r="P657" s="1" t="s">
        <v>839</v>
      </c>
      <c r="Q657" s="2">
        <v>1</v>
      </c>
      <c r="R657" s="11">
        <v>0</v>
      </c>
      <c r="S657" s="11">
        <v>0</v>
      </c>
      <c r="T657" s="11">
        <v>0</v>
      </c>
    </row>
    <row r="658" spans="1:20" ht="14.25" customHeight="1">
      <c r="A658" s="23" t="s">
        <v>14</v>
      </c>
      <c r="B658" s="1" t="s">
        <v>46</v>
      </c>
      <c r="C658" s="1" t="s">
        <v>47</v>
      </c>
      <c r="D658" s="1" t="s">
        <v>48</v>
      </c>
      <c r="E658" s="2">
        <v>18</v>
      </c>
      <c r="F658" s="10" t="str">
        <f t="shared" si="121"/>
        <v>第５条の３（第３条第１項第４号）</v>
      </c>
      <c r="G658" s="11">
        <v>3</v>
      </c>
      <c r="H658" s="2">
        <v>16</v>
      </c>
      <c r="I658" s="10" t="str">
        <f t="shared" si="122"/>
        <v>(3)　ロ</v>
      </c>
      <c r="J658" s="11">
        <v>0</v>
      </c>
      <c r="K658" s="2">
        <v>0</v>
      </c>
      <c r="L658" s="11">
        <v>0</v>
      </c>
      <c r="M658" s="13">
        <v>44382</v>
      </c>
      <c r="N658" s="10">
        <f t="shared" si="123"/>
        <v>0</v>
      </c>
      <c r="O658" s="11">
        <v>1</v>
      </c>
      <c r="P658" s="1" t="s">
        <v>840</v>
      </c>
      <c r="Q658" s="2">
        <v>1</v>
      </c>
      <c r="R658" s="11">
        <v>0</v>
      </c>
      <c r="S658" s="11">
        <v>0</v>
      </c>
      <c r="T658" s="11">
        <v>0</v>
      </c>
    </row>
    <row r="659" spans="1:20" ht="14.25" customHeight="1">
      <c r="A659" s="23" t="s">
        <v>14</v>
      </c>
      <c r="B659" s="1" t="s">
        <v>46</v>
      </c>
      <c r="C659" s="1" t="s">
        <v>47</v>
      </c>
      <c r="D659" s="1" t="s">
        <v>48</v>
      </c>
      <c r="E659" s="2">
        <v>30</v>
      </c>
      <c r="F659" s="10" t="str">
        <f t="shared" si="121"/>
        <v>第17条の４第１項</v>
      </c>
      <c r="G659" s="11">
        <v>2</v>
      </c>
      <c r="H659" s="2">
        <v>41</v>
      </c>
      <c r="I659" s="10" t="str">
        <f t="shared" si="122"/>
        <v>(16)　ロ</v>
      </c>
      <c r="J659" s="11">
        <v>0</v>
      </c>
      <c r="K659" s="2">
        <v>22</v>
      </c>
      <c r="L659" s="11">
        <v>0</v>
      </c>
      <c r="M659" s="13">
        <v>44538</v>
      </c>
      <c r="N659" s="10">
        <f t="shared" si="123"/>
        <v>0</v>
      </c>
      <c r="O659" s="11">
        <v>1</v>
      </c>
      <c r="P659" s="1" t="s">
        <v>829</v>
      </c>
      <c r="Q659" s="2">
        <v>3</v>
      </c>
      <c r="R659" s="11">
        <v>0</v>
      </c>
      <c r="S659" s="11">
        <v>0</v>
      </c>
      <c r="T659" s="11">
        <v>0</v>
      </c>
    </row>
    <row r="660" spans="1:20" ht="14.25" customHeight="1">
      <c r="A660" s="23" t="s">
        <v>14</v>
      </c>
      <c r="B660" s="1" t="s">
        <v>46</v>
      </c>
      <c r="C660" s="1" t="s">
        <v>47</v>
      </c>
      <c r="D660" s="1" t="s">
        <v>48</v>
      </c>
      <c r="E660" s="2">
        <v>18</v>
      </c>
      <c r="F660" s="10" t="str">
        <f t="shared" si="121"/>
        <v>第５条の３（第３条第１項第４号）</v>
      </c>
      <c r="G660" s="11">
        <v>3</v>
      </c>
      <c r="H660" s="2">
        <v>39</v>
      </c>
      <c r="I660" s="10" t="str">
        <f t="shared" si="122"/>
        <v>(16)　イ</v>
      </c>
      <c r="J660" s="11">
        <v>0</v>
      </c>
      <c r="K660" s="2">
        <v>0</v>
      </c>
      <c r="L660" s="11">
        <v>0</v>
      </c>
      <c r="M660" s="13">
        <v>44551</v>
      </c>
      <c r="N660" s="10">
        <f t="shared" si="123"/>
        <v>0</v>
      </c>
      <c r="O660" s="11">
        <v>1</v>
      </c>
      <c r="P660" s="1" t="s">
        <v>662</v>
      </c>
      <c r="Q660" s="2">
        <v>1</v>
      </c>
      <c r="R660" s="11">
        <v>0</v>
      </c>
      <c r="S660" s="11">
        <v>0</v>
      </c>
      <c r="T660" s="11">
        <v>0</v>
      </c>
    </row>
    <row r="661" spans="1:20" ht="14.25" customHeight="1">
      <c r="A661" s="23" t="s">
        <v>14</v>
      </c>
      <c r="B661" s="1" t="s">
        <v>46</v>
      </c>
      <c r="C661" s="1" t="s">
        <v>47</v>
      </c>
      <c r="D661" s="1" t="s">
        <v>48</v>
      </c>
      <c r="E661" s="2">
        <v>18</v>
      </c>
      <c r="F661" s="10" t="str">
        <f t="shared" si="121"/>
        <v>第５条の３（第３条第１項第４号）</v>
      </c>
      <c r="G661" s="11">
        <v>3</v>
      </c>
      <c r="H661" s="2">
        <v>39</v>
      </c>
      <c r="I661" s="10" t="str">
        <f t="shared" si="122"/>
        <v>(16)　イ</v>
      </c>
      <c r="J661" s="11">
        <v>0</v>
      </c>
      <c r="K661" s="2">
        <v>0</v>
      </c>
      <c r="L661" s="11">
        <v>0</v>
      </c>
      <c r="M661" s="13">
        <v>44552</v>
      </c>
      <c r="N661" s="10">
        <f t="shared" si="123"/>
        <v>0</v>
      </c>
      <c r="O661" s="11">
        <v>1</v>
      </c>
      <c r="P661" s="1" t="s">
        <v>648</v>
      </c>
      <c r="Q661" s="2">
        <v>1</v>
      </c>
      <c r="R661" s="11">
        <v>0</v>
      </c>
      <c r="S661" s="11">
        <v>0</v>
      </c>
      <c r="T661" s="11">
        <v>0</v>
      </c>
    </row>
    <row r="662" spans="1:20" ht="14.25" customHeight="1">
      <c r="A662" s="23" t="s">
        <v>14</v>
      </c>
      <c r="B662" s="1" t="s">
        <v>46</v>
      </c>
      <c r="C662" s="1" t="s">
        <v>65</v>
      </c>
      <c r="D662" s="1" t="s">
        <v>64</v>
      </c>
      <c r="E662" s="2">
        <v>18</v>
      </c>
      <c r="F662" s="10" t="str">
        <f t="shared" si="121"/>
        <v>第５条の３（第３条第１項第４号）</v>
      </c>
      <c r="G662" s="11">
        <v>3</v>
      </c>
      <c r="H662" s="2">
        <v>16</v>
      </c>
      <c r="I662" s="10" t="str">
        <f t="shared" si="122"/>
        <v>(3)　ロ</v>
      </c>
      <c r="J662" s="11">
        <v>0</v>
      </c>
      <c r="K662" s="2">
        <v>0</v>
      </c>
      <c r="L662" s="11">
        <v>0</v>
      </c>
      <c r="M662" s="13">
        <v>44550</v>
      </c>
      <c r="N662" s="10">
        <f t="shared" si="123"/>
        <v>0</v>
      </c>
      <c r="O662" s="11">
        <v>1</v>
      </c>
      <c r="P662" s="1" t="s">
        <v>604</v>
      </c>
      <c r="Q662" s="2">
        <v>1</v>
      </c>
      <c r="R662" s="11">
        <v>0</v>
      </c>
      <c r="S662" s="11">
        <v>0</v>
      </c>
      <c r="T662" s="11">
        <v>0</v>
      </c>
    </row>
    <row r="663" spans="1:20" ht="14.25" customHeight="1">
      <c r="A663" s="23" t="s">
        <v>14</v>
      </c>
      <c r="B663" s="1" t="s">
        <v>46</v>
      </c>
      <c r="C663" s="1" t="s">
        <v>65</v>
      </c>
      <c r="D663" s="1" t="s">
        <v>64</v>
      </c>
      <c r="E663" s="2">
        <v>17</v>
      </c>
      <c r="F663" s="10" t="str">
        <f t="shared" si="121"/>
        <v>第５条の３（第３条第１項第３号）</v>
      </c>
      <c r="G663" s="11">
        <v>3</v>
      </c>
      <c r="H663" s="2">
        <v>39</v>
      </c>
      <c r="I663" s="10" t="str">
        <f t="shared" si="122"/>
        <v>(16)　イ</v>
      </c>
      <c r="J663" s="11">
        <v>0</v>
      </c>
      <c r="K663" s="2">
        <v>0</v>
      </c>
      <c r="L663" s="11">
        <v>0</v>
      </c>
      <c r="M663" s="13">
        <v>44553</v>
      </c>
      <c r="N663" s="10">
        <f t="shared" si="123"/>
        <v>0</v>
      </c>
      <c r="O663" s="11">
        <v>1</v>
      </c>
      <c r="P663" s="1" t="s">
        <v>662</v>
      </c>
      <c r="Q663" s="2">
        <v>1</v>
      </c>
      <c r="R663" s="11">
        <v>0</v>
      </c>
      <c r="S663" s="11">
        <v>0</v>
      </c>
      <c r="T663" s="11">
        <v>0</v>
      </c>
    </row>
    <row r="664" spans="1:20" ht="14.25" customHeight="1">
      <c r="A664" s="23" t="s">
        <v>14</v>
      </c>
      <c r="B664" s="1" t="s">
        <v>46</v>
      </c>
      <c r="C664" s="1" t="s">
        <v>49</v>
      </c>
      <c r="D664" s="1" t="s">
        <v>50</v>
      </c>
      <c r="E664" s="2">
        <v>30</v>
      </c>
      <c r="F664" s="10" t="str">
        <f t="shared" si="121"/>
        <v>第17条の４第１項</v>
      </c>
      <c r="G664" s="11">
        <v>2</v>
      </c>
      <c r="H664" s="2">
        <v>41</v>
      </c>
      <c r="I664" s="10" t="str">
        <f t="shared" si="122"/>
        <v>(16)　ロ</v>
      </c>
      <c r="J664" s="11">
        <v>0</v>
      </c>
      <c r="K664" s="2">
        <v>12</v>
      </c>
      <c r="L664" s="11">
        <v>0</v>
      </c>
      <c r="M664" s="13">
        <v>44126</v>
      </c>
      <c r="N664" s="10">
        <f t="shared" si="123"/>
        <v>1</v>
      </c>
      <c r="O664" s="11">
        <v>1</v>
      </c>
      <c r="P664" s="1" t="s">
        <v>539</v>
      </c>
      <c r="Q664" s="2">
        <v>4</v>
      </c>
      <c r="R664" s="11">
        <v>0</v>
      </c>
      <c r="S664" s="11">
        <v>0</v>
      </c>
      <c r="T664" s="11">
        <v>0</v>
      </c>
    </row>
    <row r="665" spans="1:20" ht="14.25" customHeight="1">
      <c r="A665" s="23" t="s">
        <v>14</v>
      </c>
      <c r="B665" s="1" t="s">
        <v>46</v>
      </c>
      <c r="C665" s="1" t="s">
        <v>49</v>
      </c>
      <c r="D665" s="1" t="s">
        <v>50</v>
      </c>
      <c r="E665" s="2">
        <v>30</v>
      </c>
      <c r="F665" s="10" t="str">
        <f t="shared" si="121"/>
        <v>第17条の４第１項</v>
      </c>
      <c r="G665" s="11">
        <v>2</v>
      </c>
      <c r="H665" s="2">
        <v>41</v>
      </c>
      <c r="I665" s="10" t="str">
        <f t="shared" si="122"/>
        <v>(16)　ロ</v>
      </c>
      <c r="J665" s="11">
        <v>0</v>
      </c>
      <c r="K665" s="2">
        <v>22</v>
      </c>
      <c r="L665" s="11">
        <v>0</v>
      </c>
      <c r="M665" s="13">
        <v>44126</v>
      </c>
      <c r="N665" s="10">
        <f t="shared" si="123"/>
        <v>1</v>
      </c>
      <c r="O665" s="11">
        <v>1</v>
      </c>
      <c r="P665" s="1" t="s">
        <v>569</v>
      </c>
      <c r="Q665" s="2">
        <v>4</v>
      </c>
      <c r="R665" s="11">
        <v>0</v>
      </c>
      <c r="S665" s="11">
        <v>0</v>
      </c>
      <c r="T665" s="11">
        <v>0</v>
      </c>
    </row>
    <row r="666" spans="1:20" ht="14.25" customHeight="1">
      <c r="A666" s="23" t="s">
        <v>14</v>
      </c>
      <c r="B666" s="1" t="s">
        <v>46</v>
      </c>
      <c r="C666" s="1" t="s">
        <v>49</v>
      </c>
      <c r="D666" s="1" t="s">
        <v>50</v>
      </c>
      <c r="E666" s="2">
        <v>17</v>
      </c>
      <c r="F666" s="10" t="str">
        <f t="shared" si="121"/>
        <v>第５条の３（第３条第１項第３号）</v>
      </c>
      <c r="G666" s="11">
        <v>3</v>
      </c>
      <c r="H666" s="2">
        <v>39</v>
      </c>
      <c r="I666" s="10" t="str">
        <f t="shared" si="122"/>
        <v>(16)　イ</v>
      </c>
      <c r="J666" s="11">
        <v>0</v>
      </c>
      <c r="K666" s="2">
        <v>0</v>
      </c>
      <c r="L666" s="11">
        <v>0</v>
      </c>
      <c r="M666" s="13">
        <v>44539</v>
      </c>
      <c r="N666" s="10">
        <f t="shared" si="123"/>
        <v>0</v>
      </c>
      <c r="O666" s="11">
        <v>1</v>
      </c>
      <c r="P666" s="1" t="s">
        <v>841</v>
      </c>
      <c r="Q666" s="2">
        <v>1</v>
      </c>
      <c r="R666" s="11">
        <v>0</v>
      </c>
      <c r="S666" s="11">
        <v>0</v>
      </c>
      <c r="T666" s="11">
        <v>0</v>
      </c>
    </row>
    <row r="667" spans="1:20" ht="14.25" customHeight="1">
      <c r="A667" s="23" t="s">
        <v>14</v>
      </c>
      <c r="B667" s="1" t="s">
        <v>46</v>
      </c>
      <c r="C667" s="1" t="s">
        <v>49</v>
      </c>
      <c r="D667" s="1" t="s">
        <v>50</v>
      </c>
      <c r="E667" s="2">
        <v>17</v>
      </c>
      <c r="F667" s="10" t="str">
        <f t="shared" si="121"/>
        <v>第５条の３（第３条第１項第３号）</v>
      </c>
      <c r="G667" s="11">
        <v>3</v>
      </c>
      <c r="H667" s="2">
        <v>39</v>
      </c>
      <c r="I667" s="10" t="str">
        <f t="shared" si="122"/>
        <v>(16)　イ</v>
      </c>
      <c r="J667" s="11">
        <v>0</v>
      </c>
      <c r="K667" s="2">
        <v>0</v>
      </c>
      <c r="L667" s="11">
        <v>0</v>
      </c>
      <c r="M667" s="13">
        <v>44555</v>
      </c>
      <c r="N667" s="10">
        <f t="shared" si="123"/>
        <v>0</v>
      </c>
      <c r="O667" s="11">
        <v>1</v>
      </c>
      <c r="P667" s="1" t="s">
        <v>746</v>
      </c>
      <c r="Q667" s="2">
        <v>1</v>
      </c>
      <c r="R667" s="11">
        <v>0</v>
      </c>
      <c r="S667" s="11">
        <v>0</v>
      </c>
      <c r="T667" s="11">
        <v>0</v>
      </c>
    </row>
    <row r="668" spans="1:20" ht="14.25" customHeight="1">
      <c r="A668" s="23" t="s">
        <v>14</v>
      </c>
      <c r="B668" s="1" t="s">
        <v>46</v>
      </c>
      <c r="C668" s="1" t="s">
        <v>49</v>
      </c>
      <c r="D668" s="1" t="s">
        <v>50</v>
      </c>
      <c r="E668" s="2">
        <v>17</v>
      </c>
      <c r="F668" s="10" t="str">
        <f t="shared" si="121"/>
        <v>第５条の３（第３条第１項第３号）</v>
      </c>
      <c r="G668" s="11">
        <v>3</v>
      </c>
      <c r="H668" s="2">
        <v>39</v>
      </c>
      <c r="I668" s="10" t="str">
        <f t="shared" si="122"/>
        <v>(16)　イ</v>
      </c>
      <c r="J668" s="11">
        <v>2</v>
      </c>
      <c r="K668" s="2">
        <v>0</v>
      </c>
      <c r="L668" s="11">
        <v>0</v>
      </c>
      <c r="M668" s="13">
        <v>44573</v>
      </c>
      <c r="N668" s="10">
        <f t="shared" si="123"/>
        <v>0</v>
      </c>
      <c r="O668" s="11">
        <v>1</v>
      </c>
      <c r="P668" s="1" t="s">
        <v>663</v>
      </c>
      <c r="Q668" s="2">
        <v>1</v>
      </c>
      <c r="R668" s="11">
        <v>0</v>
      </c>
      <c r="S668" s="11">
        <v>0</v>
      </c>
      <c r="T668" s="11">
        <v>0</v>
      </c>
    </row>
    <row r="669" spans="1:20" ht="14.25" customHeight="1">
      <c r="A669" s="23" t="s">
        <v>14</v>
      </c>
      <c r="B669" s="1" t="s">
        <v>46</v>
      </c>
      <c r="C669" s="1" t="s">
        <v>49</v>
      </c>
      <c r="D669" s="1" t="s">
        <v>50</v>
      </c>
      <c r="E669" s="2">
        <v>17</v>
      </c>
      <c r="F669" s="10" t="str">
        <f t="shared" si="121"/>
        <v>第５条の３（第３条第１項第３号）</v>
      </c>
      <c r="G669" s="11">
        <v>3</v>
      </c>
      <c r="H669" s="2">
        <v>39</v>
      </c>
      <c r="I669" s="10" t="str">
        <f t="shared" si="122"/>
        <v>(16)　イ</v>
      </c>
      <c r="J669" s="11">
        <v>2</v>
      </c>
      <c r="K669" s="2">
        <v>0</v>
      </c>
      <c r="L669" s="11">
        <v>0</v>
      </c>
      <c r="M669" s="13">
        <v>44619</v>
      </c>
      <c r="N669" s="10">
        <f t="shared" si="123"/>
        <v>0</v>
      </c>
      <c r="O669" s="11">
        <v>1</v>
      </c>
      <c r="P669" s="1" t="s">
        <v>832</v>
      </c>
      <c r="Q669" s="2">
        <v>1</v>
      </c>
      <c r="R669" s="11">
        <v>0</v>
      </c>
      <c r="S669" s="11">
        <v>0</v>
      </c>
      <c r="T669" s="11">
        <v>0</v>
      </c>
    </row>
    <row r="670" spans="1:20" ht="14.25" customHeight="1">
      <c r="A670" s="23" t="s">
        <v>14</v>
      </c>
      <c r="B670" s="1" t="s">
        <v>46</v>
      </c>
      <c r="C670" s="1" t="s">
        <v>570</v>
      </c>
      <c r="D670" s="1" t="s">
        <v>571</v>
      </c>
      <c r="E670" s="2">
        <v>30</v>
      </c>
      <c r="F670" s="10" t="str">
        <f t="shared" si="121"/>
        <v>第17条の４第１項</v>
      </c>
      <c r="G670" s="11">
        <v>1</v>
      </c>
      <c r="H670" s="2">
        <v>39</v>
      </c>
      <c r="I670" s="10" t="str">
        <f t="shared" si="122"/>
        <v>(16)　イ</v>
      </c>
      <c r="J670" s="11">
        <v>0</v>
      </c>
      <c r="K670" s="2">
        <v>22</v>
      </c>
      <c r="L670" s="11">
        <v>0</v>
      </c>
      <c r="M670" s="13">
        <v>44370</v>
      </c>
      <c r="N670" s="10">
        <f t="shared" si="123"/>
        <v>0</v>
      </c>
      <c r="O670" s="11">
        <v>1</v>
      </c>
      <c r="P670" s="1" t="s">
        <v>842</v>
      </c>
      <c r="Q670" s="2">
        <v>1</v>
      </c>
      <c r="R670" s="11" t="s">
        <v>14</v>
      </c>
      <c r="S670" s="11" t="s">
        <v>14</v>
      </c>
      <c r="T670" s="11" t="s">
        <v>14</v>
      </c>
    </row>
    <row r="671" spans="1:20" ht="14.25" customHeight="1">
      <c r="A671" s="23" t="s">
        <v>14</v>
      </c>
      <c r="B671" s="1" t="s">
        <v>46</v>
      </c>
      <c r="C671" s="1" t="s">
        <v>570</v>
      </c>
      <c r="D671" s="1" t="s">
        <v>571</v>
      </c>
      <c r="E671" s="2">
        <v>30</v>
      </c>
      <c r="F671" s="10" t="str">
        <f t="shared" si="121"/>
        <v>第17条の４第１項</v>
      </c>
      <c r="G671" s="11">
        <v>1</v>
      </c>
      <c r="H671" s="2">
        <v>41</v>
      </c>
      <c r="I671" s="10" t="str">
        <f t="shared" si="122"/>
        <v>(16)　ロ</v>
      </c>
      <c r="J671" s="11">
        <v>0</v>
      </c>
      <c r="K671" s="2">
        <v>12</v>
      </c>
      <c r="L671" s="11">
        <v>0</v>
      </c>
      <c r="M671" s="13">
        <v>44431</v>
      </c>
      <c r="N671" s="10">
        <f t="shared" si="123"/>
        <v>0</v>
      </c>
      <c r="O671" s="11">
        <v>1</v>
      </c>
      <c r="P671" s="1" t="s">
        <v>777</v>
      </c>
      <c r="Q671" s="2">
        <v>1</v>
      </c>
      <c r="R671" s="11" t="s">
        <v>14</v>
      </c>
      <c r="S671" s="11" t="s">
        <v>14</v>
      </c>
      <c r="T671" s="11" t="s">
        <v>14</v>
      </c>
    </row>
    <row r="672" spans="1:20" ht="14.25" customHeight="1">
      <c r="A672" s="23" t="s">
        <v>14</v>
      </c>
      <c r="B672" s="1" t="s">
        <v>46</v>
      </c>
      <c r="C672" s="1" t="s">
        <v>163</v>
      </c>
      <c r="D672" s="1" t="s">
        <v>164</v>
      </c>
      <c r="E672" s="2">
        <v>3</v>
      </c>
      <c r="F672" s="10" t="str">
        <f t="shared" si="121"/>
        <v>第３条第１項第３号</v>
      </c>
      <c r="G672" s="11">
        <v>2</v>
      </c>
      <c r="H672" s="2">
        <v>0</v>
      </c>
      <c r="I672" s="10" t="str">
        <f t="shared" si="122"/>
        <v>用途なし</v>
      </c>
      <c r="J672" s="11">
        <v>0</v>
      </c>
      <c r="K672" s="2">
        <v>0</v>
      </c>
      <c r="L672" s="11">
        <v>0</v>
      </c>
      <c r="M672" s="13">
        <v>44434</v>
      </c>
      <c r="N672" s="10">
        <f t="shared" si="123"/>
        <v>0</v>
      </c>
      <c r="O672" s="11">
        <v>1</v>
      </c>
      <c r="P672" s="1" t="s">
        <v>590</v>
      </c>
      <c r="Q672" s="2">
        <v>1</v>
      </c>
      <c r="R672" s="11">
        <v>0</v>
      </c>
      <c r="S672" s="11">
        <v>0</v>
      </c>
      <c r="T672" s="11">
        <v>0</v>
      </c>
    </row>
    <row r="673" spans="1:20" ht="14.25" customHeight="1">
      <c r="A673" s="23" t="s">
        <v>14</v>
      </c>
      <c r="B673" s="1" t="s">
        <v>46</v>
      </c>
      <c r="C673" s="1" t="s">
        <v>413</v>
      </c>
      <c r="D673" s="1" t="s">
        <v>414</v>
      </c>
      <c r="E673" s="2">
        <v>30</v>
      </c>
      <c r="F673" s="10" t="str">
        <f t="shared" si="121"/>
        <v>第17条の４第１項</v>
      </c>
      <c r="G673" s="11">
        <v>1</v>
      </c>
      <c r="H673" s="2">
        <v>22</v>
      </c>
      <c r="I673" s="10" t="str">
        <f t="shared" si="122"/>
        <v>(6)　ロ(1)</v>
      </c>
      <c r="J673" s="11">
        <v>0</v>
      </c>
      <c r="K673" s="2">
        <v>13</v>
      </c>
      <c r="L673" s="11">
        <v>0</v>
      </c>
      <c r="M673" s="13">
        <v>44650</v>
      </c>
      <c r="N673" s="10">
        <f t="shared" si="123"/>
        <v>0</v>
      </c>
      <c r="O673" s="11">
        <v>1</v>
      </c>
      <c r="P673" s="1" t="s">
        <v>688</v>
      </c>
      <c r="Q673" s="2">
        <v>4</v>
      </c>
      <c r="R673" s="11">
        <v>0</v>
      </c>
      <c r="S673" s="11">
        <v>0</v>
      </c>
      <c r="T673" s="11">
        <v>0</v>
      </c>
    </row>
    <row r="674" spans="1:20" ht="14.25" customHeight="1">
      <c r="A674" s="23" t="s">
        <v>14</v>
      </c>
      <c r="B674" s="1" t="s">
        <v>46</v>
      </c>
      <c r="C674" s="1" t="s">
        <v>413</v>
      </c>
      <c r="D674" s="1" t="s">
        <v>414</v>
      </c>
      <c r="E674" s="2">
        <v>30</v>
      </c>
      <c r="F674" s="10" t="str">
        <f t="shared" si="121"/>
        <v>第17条の４第１項</v>
      </c>
      <c r="G674" s="11">
        <v>1</v>
      </c>
      <c r="H674" s="2">
        <v>22</v>
      </c>
      <c r="I674" s="10" t="str">
        <f t="shared" si="122"/>
        <v>(6)　ロ(1)</v>
      </c>
      <c r="J674" s="11">
        <v>0</v>
      </c>
      <c r="K674" s="2">
        <v>22</v>
      </c>
      <c r="L674" s="11">
        <v>0</v>
      </c>
      <c r="M674" s="13">
        <v>44650</v>
      </c>
      <c r="N674" s="10">
        <f t="shared" si="123"/>
        <v>0</v>
      </c>
      <c r="O674" s="11">
        <v>1</v>
      </c>
      <c r="P674" s="1" t="s">
        <v>688</v>
      </c>
      <c r="Q674" s="2">
        <v>4</v>
      </c>
      <c r="R674" s="11">
        <v>0</v>
      </c>
      <c r="S674" s="11">
        <v>0</v>
      </c>
      <c r="T674" s="11">
        <v>0</v>
      </c>
    </row>
    <row r="675" spans="1:20" ht="14.25" customHeight="1">
      <c r="A675" s="23" t="s">
        <v>14</v>
      </c>
      <c r="B675" s="1" t="s">
        <v>46</v>
      </c>
      <c r="C675" s="1" t="s">
        <v>413</v>
      </c>
      <c r="D675" s="1" t="s">
        <v>414</v>
      </c>
      <c r="E675" s="2">
        <v>30</v>
      </c>
      <c r="F675" s="10" t="str">
        <f t="shared" si="121"/>
        <v>第17条の４第１項</v>
      </c>
      <c r="G675" s="11">
        <v>1</v>
      </c>
      <c r="H675" s="2">
        <v>22</v>
      </c>
      <c r="I675" s="10" t="str">
        <f t="shared" si="122"/>
        <v>(6)　ロ(1)</v>
      </c>
      <c r="J675" s="11">
        <v>0</v>
      </c>
      <c r="K675" s="2">
        <v>24</v>
      </c>
      <c r="L675" s="11">
        <v>0</v>
      </c>
      <c r="M675" s="13">
        <v>44650</v>
      </c>
      <c r="N675" s="10">
        <f t="shared" si="123"/>
        <v>0</v>
      </c>
      <c r="O675" s="11">
        <v>1</v>
      </c>
      <c r="P675" s="1" t="s">
        <v>688</v>
      </c>
      <c r="Q675" s="2">
        <v>4</v>
      </c>
      <c r="R675" s="11">
        <v>0</v>
      </c>
      <c r="S675" s="11">
        <v>0</v>
      </c>
      <c r="T675" s="11">
        <v>0</v>
      </c>
    </row>
    <row r="676" spans="1:20" ht="14.25" customHeight="1">
      <c r="A676" s="23" t="s">
        <v>14</v>
      </c>
      <c r="B676" s="1" t="s">
        <v>46</v>
      </c>
      <c r="C676" s="1" t="s">
        <v>413</v>
      </c>
      <c r="D676" s="1" t="s">
        <v>414</v>
      </c>
      <c r="E676" s="2">
        <v>30</v>
      </c>
      <c r="F676" s="10" t="str">
        <f t="shared" si="121"/>
        <v>第17条の４第１項</v>
      </c>
      <c r="G676" s="11">
        <v>1</v>
      </c>
      <c r="H676" s="2">
        <v>22</v>
      </c>
      <c r="I676" s="10" t="str">
        <f t="shared" si="122"/>
        <v>(6)　ロ(1)</v>
      </c>
      <c r="J676" s="11">
        <v>0</v>
      </c>
      <c r="K676" s="2">
        <v>27</v>
      </c>
      <c r="L676" s="11">
        <v>0</v>
      </c>
      <c r="M676" s="13">
        <v>44650</v>
      </c>
      <c r="N676" s="10">
        <f t="shared" si="123"/>
        <v>0</v>
      </c>
      <c r="O676" s="11">
        <v>1</v>
      </c>
      <c r="P676" s="1" t="s">
        <v>688</v>
      </c>
      <c r="Q676" s="2">
        <v>4</v>
      </c>
      <c r="R676" s="11">
        <v>0</v>
      </c>
      <c r="S676" s="11">
        <v>0</v>
      </c>
      <c r="T676" s="11">
        <v>0</v>
      </c>
    </row>
    <row r="677" spans="1:20" ht="14.25" customHeight="1">
      <c r="A677" s="23" t="s">
        <v>14</v>
      </c>
      <c r="B677" s="1" t="s">
        <v>140</v>
      </c>
      <c r="C677" s="1" t="s">
        <v>141</v>
      </c>
      <c r="D677" s="1" t="s">
        <v>142</v>
      </c>
      <c r="E677" s="2">
        <v>17</v>
      </c>
      <c r="F677" s="10" t="str">
        <f t="shared" si="121"/>
        <v>第５条の３（第３条第１項第３号）</v>
      </c>
      <c r="G677" s="11">
        <v>3</v>
      </c>
      <c r="H677" s="2">
        <v>39</v>
      </c>
      <c r="I677" s="10" t="str">
        <f t="shared" si="122"/>
        <v>(16)　イ</v>
      </c>
      <c r="J677" s="11">
        <v>0</v>
      </c>
      <c r="K677" s="2">
        <v>0</v>
      </c>
      <c r="L677" s="11">
        <v>0</v>
      </c>
      <c r="M677" s="13">
        <v>44505</v>
      </c>
      <c r="N677" s="10">
        <f t="shared" si="123"/>
        <v>0</v>
      </c>
      <c r="O677" s="11">
        <v>0</v>
      </c>
      <c r="P677" s="1" t="s">
        <v>562</v>
      </c>
      <c r="Q677" s="2">
        <v>1</v>
      </c>
      <c r="R677" s="11">
        <v>0</v>
      </c>
      <c r="S677" s="11">
        <v>0</v>
      </c>
      <c r="T677" s="11">
        <v>0</v>
      </c>
    </row>
    <row r="678" spans="1:20" ht="14.25" customHeight="1">
      <c r="A678" s="23" t="s">
        <v>14</v>
      </c>
      <c r="B678" s="1" t="s">
        <v>140</v>
      </c>
      <c r="C678" s="1" t="s">
        <v>141</v>
      </c>
      <c r="D678" s="1" t="s">
        <v>142</v>
      </c>
      <c r="E678" s="2">
        <v>18</v>
      </c>
      <c r="F678" s="10" t="str">
        <f t="shared" si="121"/>
        <v>第５条の３（第３条第１項第４号）</v>
      </c>
      <c r="G678" s="11">
        <v>3</v>
      </c>
      <c r="H678" s="2">
        <v>17</v>
      </c>
      <c r="I678" s="10" t="str">
        <f t="shared" si="122"/>
        <v xml:space="preserve">(4) </v>
      </c>
      <c r="J678" s="11">
        <v>0</v>
      </c>
      <c r="K678" s="2">
        <v>0</v>
      </c>
      <c r="L678" s="11">
        <v>0</v>
      </c>
      <c r="M678" s="13">
        <v>44505</v>
      </c>
      <c r="N678" s="10">
        <f t="shared" si="123"/>
        <v>0</v>
      </c>
      <c r="O678" s="11">
        <v>0</v>
      </c>
      <c r="P678" s="1" t="s">
        <v>562</v>
      </c>
      <c r="Q678" s="2">
        <v>1</v>
      </c>
      <c r="R678" s="11">
        <v>0</v>
      </c>
      <c r="S678" s="11">
        <v>0</v>
      </c>
      <c r="T678" s="11">
        <v>0</v>
      </c>
    </row>
    <row r="679" spans="1:20" ht="14.25" customHeight="1">
      <c r="A679" s="23" t="s">
        <v>14</v>
      </c>
      <c r="B679" s="1" t="s">
        <v>140</v>
      </c>
      <c r="C679" s="1" t="s">
        <v>269</v>
      </c>
      <c r="D679" s="1" t="s">
        <v>270</v>
      </c>
      <c r="E679" s="2">
        <v>30</v>
      </c>
      <c r="F679" s="10" t="str">
        <f t="shared" si="121"/>
        <v>第17条の４第１項</v>
      </c>
      <c r="G679" s="11">
        <v>1</v>
      </c>
      <c r="H679" s="2">
        <v>31</v>
      </c>
      <c r="I679" s="10" t="str">
        <f t="shared" si="122"/>
        <v>(12)　イ</v>
      </c>
      <c r="J679" s="11">
        <v>0</v>
      </c>
      <c r="K679" s="2">
        <v>22</v>
      </c>
      <c r="L679" s="11">
        <v>0</v>
      </c>
      <c r="M679" s="13">
        <v>44021</v>
      </c>
      <c r="N679" s="10">
        <f t="shared" si="123"/>
        <v>1</v>
      </c>
      <c r="O679" s="11">
        <v>1</v>
      </c>
      <c r="P679" s="1" t="s">
        <v>572</v>
      </c>
      <c r="Q679" s="2">
        <v>4</v>
      </c>
      <c r="R679" s="11">
        <v>0</v>
      </c>
      <c r="S679" s="11">
        <v>0</v>
      </c>
      <c r="T679" s="11">
        <v>0</v>
      </c>
    </row>
    <row r="680" spans="1:20" ht="14.25" customHeight="1">
      <c r="A680" s="23" t="s">
        <v>14</v>
      </c>
      <c r="B680" s="1" t="s">
        <v>140</v>
      </c>
      <c r="C680" s="1" t="s">
        <v>269</v>
      </c>
      <c r="D680" s="1" t="s">
        <v>270</v>
      </c>
      <c r="E680" s="2">
        <v>30</v>
      </c>
      <c r="F680" s="10" t="str">
        <f t="shared" si="121"/>
        <v>第17条の４第１項</v>
      </c>
      <c r="G680" s="11">
        <v>1</v>
      </c>
      <c r="H680" s="2">
        <v>31</v>
      </c>
      <c r="I680" s="10" t="str">
        <f t="shared" si="122"/>
        <v>(12)　イ</v>
      </c>
      <c r="J680" s="11">
        <v>0</v>
      </c>
      <c r="K680" s="2">
        <v>12</v>
      </c>
      <c r="L680" s="11">
        <v>0</v>
      </c>
      <c r="M680" s="13">
        <v>44060</v>
      </c>
      <c r="N680" s="10">
        <f t="shared" si="123"/>
        <v>1</v>
      </c>
      <c r="O680" s="11">
        <v>1</v>
      </c>
      <c r="P680" s="1" t="s">
        <v>520</v>
      </c>
      <c r="Q680" s="2">
        <v>4</v>
      </c>
      <c r="R680" s="11">
        <v>0</v>
      </c>
      <c r="S680" s="11">
        <v>0</v>
      </c>
      <c r="T680" s="11">
        <v>0</v>
      </c>
    </row>
    <row r="681" spans="1:20" ht="14.25" customHeight="1">
      <c r="A681" s="23" t="s">
        <v>14</v>
      </c>
      <c r="B681" s="1" t="s">
        <v>140</v>
      </c>
      <c r="C681" s="1" t="s">
        <v>269</v>
      </c>
      <c r="D681" s="1" t="s">
        <v>270</v>
      </c>
      <c r="E681" s="2">
        <v>30</v>
      </c>
      <c r="F681" s="10" t="str">
        <f t="shared" si="121"/>
        <v>第17条の４第１項</v>
      </c>
      <c r="G681" s="11">
        <v>1</v>
      </c>
      <c r="H681" s="2">
        <v>31</v>
      </c>
      <c r="I681" s="10" t="str">
        <f t="shared" si="122"/>
        <v>(12)　イ</v>
      </c>
      <c r="J681" s="11">
        <v>0</v>
      </c>
      <c r="K681" s="2">
        <v>12</v>
      </c>
      <c r="L681" s="11">
        <v>0</v>
      </c>
      <c r="M681" s="13">
        <v>44407</v>
      </c>
      <c r="N681" s="10">
        <f t="shared" si="123"/>
        <v>0</v>
      </c>
      <c r="O681" s="11">
        <v>1</v>
      </c>
      <c r="P681" s="1" t="s">
        <v>843</v>
      </c>
      <c r="Q681" s="2">
        <v>1</v>
      </c>
      <c r="R681" s="11">
        <v>0</v>
      </c>
      <c r="S681" s="11">
        <v>0</v>
      </c>
      <c r="T681" s="11">
        <v>0</v>
      </c>
    </row>
    <row r="682" spans="1:20" ht="14.25" customHeight="1">
      <c r="A682" s="23" t="s">
        <v>14</v>
      </c>
      <c r="B682" s="1" t="s">
        <v>63</v>
      </c>
      <c r="C682" s="1" t="s">
        <v>62</v>
      </c>
      <c r="D682" s="1" t="s">
        <v>61</v>
      </c>
      <c r="E682" s="2">
        <v>30</v>
      </c>
      <c r="F682" s="10" t="str">
        <f t="shared" si="121"/>
        <v>第17条の４第１項</v>
      </c>
      <c r="G682" s="11">
        <v>2</v>
      </c>
      <c r="H682" s="2">
        <v>39</v>
      </c>
      <c r="I682" s="10" t="str">
        <f t="shared" si="122"/>
        <v>(16)　イ</v>
      </c>
      <c r="J682" s="11">
        <v>0</v>
      </c>
      <c r="K682" s="2">
        <v>22</v>
      </c>
      <c r="L682" s="11">
        <v>0</v>
      </c>
      <c r="M682" s="13">
        <v>44231</v>
      </c>
      <c r="N682" s="10">
        <f t="shared" si="123"/>
        <v>1</v>
      </c>
      <c r="O682" s="11">
        <v>1</v>
      </c>
      <c r="P682" s="1" t="s">
        <v>568</v>
      </c>
      <c r="Q682" s="2">
        <v>1</v>
      </c>
      <c r="R682" s="11">
        <v>0</v>
      </c>
      <c r="S682" s="11">
        <v>0</v>
      </c>
      <c r="T682" s="11">
        <v>0</v>
      </c>
    </row>
    <row r="683" spans="1:20" ht="14.25" customHeight="1">
      <c r="A683" s="23" t="s">
        <v>14</v>
      </c>
      <c r="B683" s="1" t="s">
        <v>63</v>
      </c>
      <c r="C683" s="1" t="s">
        <v>62</v>
      </c>
      <c r="D683" s="1" t="s">
        <v>61</v>
      </c>
      <c r="E683" s="2">
        <v>30</v>
      </c>
      <c r="F683" s="10" t="str">
        <f t="shared" si="121"/>
        <v>第17条の４第１項</v>
      </c>
      <c r="G683" s="11">
        <v>2</v>
      </c>
      <c r="H683" s="2">
        <v>31</v>
      </c>
      <c r="I683" s="10" t="str">
        <f t="shared" si="122"/>
        <v>(12)　イ</v>
      </c>
      <c r="J683" s="11">
        <v>0</v>
      </c>
      <c r="K683" s="2">
        <v>12</v>
      </c>
      <c r="L683" s="11">
        <v>0</v>
      </c>
      <c r="M683" s="13">
        <v>44392</v>
      </c>
      <c r="N683" s="10">
        <f t="shared" si="123"/>
        <v>0</v>
      </c>
      <c r="O683" s="11">
        <v>1</v>
      </c>
      <c r="P683" s="1" t="s">
        <v>743</v>
      </c>
      <c r="Q683" s="2">
        <v>4</v>
      </c>
      <c r="R683" s="11">
        <v>1</v>
      </c>
      <c r="S683" s="11">
        <v>0</v>
      </c>
      <c r="T683" s="11">
        <v>0</v>
      </c>
    </row>
    <row r="684" spans="1:20" ht="14.25" customHeight="1">
      <c r="A684" s="23" t="s">
        <v>14</v>
      </c>
      <c r="B684" s="1" t="s">
        <v>63</v>
      </c>
      <c r="C684" s="1" t="s">
        <v>62</v>
      </c>
      <c r="D684" s="1" t="s">
        <v>61</v>
      </c>
      <c r="E684" s="2">
        <v>30</v>
      </c>
      <c r="F684" s="10" t="str">
        <f t="shared" si="121"/>
        <v>第17条の４第１項</v>
      </c>
      <c r="G684" s="11">
        <v>2</v>
      </c>
      <c r="H684" s="2">
        <v>31</v>
      </c>
      <c r="I684" s="10" t="str">
        <f t="shared" si="122"/>
        <v>(12)　イ</v>
      </c>
      <c r="J684" s="11">
        <v>0</v>
      </c>
      <c r="K684" s="2">
        <v>22</v>
      </c>
      <c r="L684" s="11">
        <v>0</v>
      </c>
      <c r="M684" s="13">
        <v>44392</v>
      </c>
      <c r="N684" s="10">
        <f t="shared" si="123"/>
        <v>0</v>
      </c>
      <c r="O684" s="11">
        <v>1</v>
      </c>
      <c r="P684" s="1" t="s">
        <v>743</v>
      </c>
      <c r="Q684" s="2">
        <v>4</v>
      </c>
      <c r="R684" s="11">
        <v>1</v>
      </c>
      <c r="S684" s="11">
        <v>0</v>
      </c>
      <c r="T684" s="11">
        <v>0</v>
      </c>
    </row>
    <row r="685" spans="1:20" ht="14.25" customHeight="1">
      <c r="A685" s="23" t="s">
        <v>14</v>
      </c>
      <c r="B685" s="1" t="s">
        <v>63</v>
      </c>
      <c r="C685" s="1" t="s">
        <v>62</v>
      </c>
      <c r="D685" s="1" t="s">
        <v>61</v>
      </c>
      <c r="E685" s="2">
        <v>30</v>
      </c>
      <c r="F685" s="10" t="str">
        <f t="shared" si="121"/>
        <v>第17条の４第１項</v>
      </c>
      <c r="G685" s="11">
        <v>2</v>
      </c>
      <c r="H685" s="2">
        <v>31</v>
      </c>
      <c r="I685" s="10" t="str">
        <f t="shared" si="122"/>
        <v>(12)　イ</v>
      </c>
      <c r="J685" s="11">
        <v>0</v>
      </c>
      <c r="K685" s="2">
        <v>27</v>
      </c>
      <c r="L685" s="11">
        <v>0</v>
      </c>
      <c r="M685" s="13">
        <v>44392</v>
      </c>
      <c r="N685" s="10">
        <f t="shared" si="123"/>
        <v>0</v>
      </c>
      <c r="O685" s="11">
        <v>1</v>
      </c>
      <c r="P685" s="1" t="s">
        <v>743</v>
      </c>
      <c r="Q685" s="2">
        <v>4</v>
      </c>
      <c r="R685" s="11">
        <v>1</v>
      </c>
      <c r="S685" s="11">
        <v>0</v>
      </c>
      <c r="T685" s="11">
        <v>0</v>
      </c>
    </row>
    <row r="686" spans="1:20" ht="14.25" customHeight="1">
      <c r="A686" s="23" t="s">
        <v>14</v>
      </c>
      <c r="B686" s="81" t="s">
        <v>63</v>
      </c>
      <c r="C686" s="81" t="s">
        <v>62</v>
      </c>
      <c r="D686" s="81" t="s">
        <v>61</v>
      </c>
      <c r="E686" s="82">
        <v>30</v>
      </c>
      <c r="F686" s="83" t="str">
        <f t="shared" si="121"/>
        <v>第17条の４第１項</v>
      </c>
      <c r="G686" s="84">
        <v>2</v>
      </c>
      <c r="H686" s="82">
        <v>31</v>
      </c>
      <c r="I686" s="83" t="str">
        <f t="shared" si="122"/>
        <v>(12)　イ</v>
      </c>
      <c r="J686" s="84">
        <v>0</v>
      </c>
      <c r="K686" s="82">
        <v>11</v>
      </c>
      <c r="L686" s="84">
        <v>0</v>
      </c>
      <c r="M686" s="85">
        <v>44392</v>
      </c>
      <c r="N686" s="83">
        <f t="shared" si="123"/>
        <v>0</v>
      </c>
      <c r="O686" s="11">
        <v>1</v>
      </c>
      <c r="P686" s="1" t="s">
        <v>743</v>
      </c>
      <c r="Q686" s="2">
        <v>1</v>
      </c>
      <c r="R686" s="11">
        <v>1</v>
      </c>
      <c r="S686" s="11">
        <v>0</v>
      </c>
      <c r="T686" s="11">
        <v>0</v>
      </c>
    </row>
    <row r="687" spans="1:20" ht="13.5">
      <c r="B687" s="87" t="s">
        <v>63</v>
      </c>
      <c r="C687" s="87" t="s">
        <v>62</v>
      </c>
      <c r="D687" s="87" t="s">
        <v>61</v>
      </c>
      <c r="E687" s="88">
        <v>30</v>
      </c>
      <c r="F687" s="86" t="str">
        <f>VLOOKUP(E687,$BS$4:$BT$39,2,FALSE)</f>
        <v>第17条の４第１項</v>
      </c>
      <c r="G687" s="88">
        <v>2</v>
      </c>
      <c r="H687" s="88">
        <v>31</v>
      </c>
      <c r="I687" s="87"/>
      <c r="J687" s="88">
        <v>0</v>
      </c>
      <c r="K687" s="88">
        <v>12</v>
      </c>
      <c r="L687" s="88">
        <v>0</v>
      </c>
      <c r="M687" s="89">
        <v>44392</v>
      </c>
      <c r="N687" s="86">
        <f t="shared" ref="N687:N721" si="124">DATEDIF(M687,"2022/3/31","Y")</f>
        <v>0</v>
      </c>
      <c r="O687" s="80">
        <v>1</v>
      </c>
      <c r="P687" s="23" t="s">
        <v>743</v>
      </c>
      <c r="Q687" s="80">
        <v>4</v>
      </c>
      <c r="R687" s="80">
        <v>1</v>
      </c>
      <c r="S687" s="80">
        <v>0</v>
      </c>
      <c r="T687" s="80">
        <v>0</v>
      </c>
    </row>
    <row r="688" spans="1:20" ht="13.5">
      <c r="B688" s="87" t="s">
        <v>63</v>
      </c>
      <c r="C688" s="87" t="s">
        <v>62</v>
      </c>
      <c r="D688" s="87" t="s">
        <v>61</v>
      </c>
      <c r="E688" s="88">
        <v>30</v>
      </c>
      <c r="F688" s="86" t="str">
        <f t="shared" si="121"/>
        <v>第17条の４第１項</v>
      </c>
      <c r="G688" s="88">
        <v>2</v>
      </c>
      <c r="H688" s="88">
        <v>31</v>
      </c>
      <c r="I688" s="87"/>
      <c r="J688" s="88">
        <v>0</v>
      </c>
      <c r="K688" s="88">
        <v>27</v>
      </c>
      <c r="L688" s="88">
        <v>0</v>
      </c>
      <c r="M688" s="89">
        <v>44392</v>
      </c>
      <c r="N688" s="86">
        <f t="shared" si="124"/>
        <v>0</v>
      </c>
      <c r="O688" s="80">
        <v>1</v>
      </c>
      <c r="P688" s="23" t="s">
        <v>743</v>
      </c>
      <c r="Q688" s="80">
        <v>4</v>
      </c>
      <c r="R688" s="80">
        <v>1</v>
      </c>
      <c r="S688" s="80">
        <v>0</v>
      </c>
      <c r="T688" s="80">
        <v>0</v>
      </c>
    </row>
    <row r="689" spans="2:20" ht="13.5">
      <c r="B689" s="87" t="s">
        <v>63</v>
      </c>
      <c r="C689" s="87" t="s">
        <v>62</v>
      </c>
      <c r="D689" s="87" t="s">
        <v>61</v>
      </c>
      <c r="E689" s="88">
        <v>30</v>
      </c>
      <c r="F689" s="86" t="str">
        <f t="shared" si="121"/>
        <v>第17条の４第１項</v>
      </c>
      <c r="G689" s="88">
        <v>2</v>
      </c>
      <c r="H689" s="88">
        <v>31</v>
      </c>
      <c r="I689" s="87"/>
      <c r="J689" s="88">
        <v>0</v>
      </c>
      <c r="K689" s="88">
        <v>22</v>
      </c>
      <c r="L689" s="88">
        <v>0</v>
      </c>
      <c r="M689" s="89">
        <v>44530</v>
      </c>
      <c r="N689" s="86">
        <f t="shared" si="124"/>
        <v>0</v>
      </c>
      <c r="O689" s="80">
        <v>1</v>
      </c>
      <c r="P689" s="23" t="s">
        <v>637</v>
      </c>
      <c r="Q689" s="80">
        <v>4</v>
      </c>
      <c r="R689" s="80">
        <v>0</v>
      </c>
      <c r="S689" s="80">
        <v>0</v>
      </c>
      <c r="T689" s="80">
        <v>0</v>
      </c>
    </row>
    <row r="690" spans="2:20" ht="13.5">
      <c r="B690" s="87" t="s">
        <v>60</v>
      </c>
      <c r="C690" s="87" t="s">
        <v>143</v>
      </c>
      <c r="D690" s="87" t="s">
        <v>574</v>
      </c>
      <c r="E690" s="88">
        <v>8</v>
      </c>
      <c r="F690" s="86" t="str">
        <f t="shared" si="121"/>
        <v>第５条（除去）</v>
      </c>
      <c r="G690" s="88">
        <v>2</v>
      </c>
      <c r="H690" s="88">
        <v>41</v>
      </c>
      <c r="I690" s="87"/>
      <c r="J690" s="88">
        <v>0</v>
      </c>
      <c r="K690" s="88">
        <v>0</v>
      </c>
      <c r="L690" s="88">
        <v>0</v>
      </c>
      <c r="M690" s="89">
        <v>44588</v>
      </c>
      <c r="N690" s="86">
        <f t="shared" si="124"/>
        <v>0</v>
      </c>
      <c r="O690" s="80">
        <v>1</v>
      </c>
      <c r="P690" s="23" t="s">
        <v>818</v>
      </c>
      <c r="Q690" s="80">
        <v>1</v>
      </c>
      <c r="R690" s="80">
        <v>0</v>
      </c>
      <c r="S690" s="80">
        <v>0</v>
      </c>
      <c r="T690" s="80">
        <v>0</v>
      </c>
    </row>
    <row r="691" spans="2:20" ht="13.5">
      <c r="B691" s="87" t="s">
        <v>60</v>
      </c>
      <c r="C691" s="87" t="s">
        <v>415</v>
      </c>
      <c r="D691" s="87" t="s">
        <v>416</v>
      </c>
      <c r="E691" s="88">
        <v>30</v>
      </c>
      <c r="F691" s="86" t="str">
        <f t="shared" si="121"/>
        <v>第17条の４第１項</v>
      </c>
      <c r="G691" s="88">
        <v>2</v>
      </c>
      <c r="H691" s="88">
        <v>17</v>
      </c>
      <c r="I691" s="87"/>
      <c r="J691" s="88">
        <v>0</v>
      </c>
      <c r="K691" s="88">
        <v>27</v>
      </c>
      <c r="L691" s="88">
        <v>0</v>
      </c>
      <c r="M691" s="89">
        <v>44118</v>
      </c>
      <c r="N691" s="86">
        <f t="shared" si="124"/>
        <v>1</v>
      </c>
      <c r="O691" s="80">
        <v>1</v>
      </c>
      <c r="P691" s="23" t="s">
        <v>575</v>
      </c>
      <c r="Q691" s="80">
        <v>4</v>
      </c>
      <c r="R691" s="80">
        <v>1</v>
      </c>
      <c r="S691" s="80">
        <v>0</v>
      </c>
      <c r="T691" s="80">
        <v>0</v>
      </c>
    </row>
    <row r="692" spans="2:20" ht="13.5">
      <c r="B692" s="87" t="s">
        <v>417</v>
      </c>
      <c r="C692" s="87" t="s">
        <v>844</v>
      </c>
      <c r="D692" s="87" t="s">
        <v>845</v>
      </c>
      <c r="E692" s="88">
        <v>14</v>
      </c>
      <c r="F692" s="86" t="str">
        <f t="shared" si="121"/>
        <v>第５条の２（使用の制限）</v>
      </c>
      <c r="G692" s="88">
        <v>1</v>
      </c>
      <c r="H692" s="88">
        <v>22</v>
      </c>
      <c r="I692" s="87"/>
      <c r="J692" s="87" t="s">
        <v>14</v>
      </c>
      <c r="K692" s="87" t="s">
        <v>14</v>
      </c>
      <c r="L692" s="88">
        <v>0</v>
      </c>
      <c r="M692" s="89">
        <v>44617</v>
      </c>
      <c r="N692" s="86">
        <f t="shared" si="124"/>
        <v>0</v>
      </c>
      <c r="O692" s="80">
        <v>2</v>
      </c>
      <c r="P692" s="23" t="s">
        <v>562</v>
      </c>
      <c r="Q692" s="80">
        <v>1</v>
      </c>
      <c r="R692" s="23" t="s">
        <v>14</v>
      </c>
      <c r="S692" s="23" t="s">
        <v>14</v>
      </c>
      <c r="T692" s="80">
        <v>0</v>
      </c>
    </row>
    <row r="693" spans="2:20" ht="13.5">
      <c r="B693" s="87" t="s">
        <v>51</v>
      </c>
      <c r="C693" s="87" t="s">
        <v>846</v>
      </c>
      <c r="D693" s="87" t="s">
        <v>847</v>
      </c>
      <c r="E693" s="88">
        <v>30</v>
      </c>
      <c r="F693" s="86" t="str">
        <f t="shared" si="121"/>
        <v>第17条の４第１項</v>
      </c>
      <c r="G693" s="88">
        <v>1</v>
      </c>
      <c r="H693" s="88">
        <v>39</v>
      </c>
      <c r="I693" s="87"/>
      <c r="J693" s="88">
        <v>0</v>
      </c>
      <c r="K693" s="88">
        <v>22</v>
      </c>
      <c r="L693" s="88">
        <v>0</v>
      </c>
      <c r="M693" s="89">
        <v>44636</v>
      </c>
      <c r="N693" s="86">
        <f t="shared" si="124"/>
        <v>0</v>
      </c>
      <c r="O693" s="80">
        <v>1</v>
      </c>
      <c r="P693" s="23" t="s">
        <v>848</v>
      </c>
      <c r="Q693" s="80">
        <v>4</v>
      </c>
      <c r="R693" s="80">
        <v>0</v>
      </c>
      <c r="S693" s="80">
        <v>0</v>
      </c>
      <c r="T693" s="80">
        <v>0</v>
      </c>
    </row>
    <row r="694" spans="2:20" ht="13.5">
      <c r="B694" s="87" t="s">
        <v>51</v>
      </c>
      <c r="C694" s="87" t="s">
        <v>846</v>
      </c>
      <c r="D694" s="87" t="s">
        <v>847</v>
      </c>
      <c r="E694" s="88">
        <v>30</v>
      </c>
      <c r="F694" s="86" t="str">
        <f t="shared" si="121"/>
        <v>第17条の４第１項</v>
      </c>
      <c r="G694" s="88">
        <v>1</v>
      </c>
      <c r="H694" s="88">
        <v>39</v>
      </c>
      <c r="I694" s="87"/>
      <c r="J694" s="88">
        <v>0</v>
      </c>
      <c r="K694" s="88">
        <v>27</v>
      </c>
      <c r="L694" s="88">
        <v>0</v>
      </c>
      <c r="M694" s="89">
        <v>44636</v>
      </c>
      <c r="N694" s="86">
        <f t="shared" si="124"/>
        <v>0</v>
      </c>
      <c r="O694" s="80">
        <v>1</v>
      </c>
      <c r="P694" s="23" t="s">
        <v>848</v>
      </c>
      <c r="Q694" s="80">
        <v>4</v>
      </c>
      <c r="R694" s="80">
        <v>0</v>
      </c>
      <c r="S694" s="80">
        <v>0</v>
      </c>
      <c r="T694" s="80">
        <v>0</v>
      </c>
    </row>
    <row r="695" spans="2:20" ht="13.5">
      <c r="B695" s="87" t="s">
        <v>51</v>
      </c>
      <c r="C695" s="87" t="s">
        <v>846</v>
      </c>
      <c r="D695" s="87" t="s">
        <v>847</v>
      </c>
      <c r="E695" s="88">
        <v>30</v>
      </c>
      <c r="F695" s="86" t="str">
        <f t="shared" si="121"/>
        <v>第17条の４第１項</v>
      </c>
      <c r="G695" s="88">
        <v>1</v>
      </c>
      <c r="H695" s="88">
        <v>14</v>
      </c>
      <c r="I695" s="87"/>
      <c r="J695" s="88">
        <v>0</v>
      </c>
      <c r="K695" s="88">
        <v>22</v>
      </c>
      <c r="L695" s="88">
        <v>0</v>
      </c>
      <c r="M695" s="89">
        <v>44636</v>
      </c>
      <c r="N695" s="86">
        <f t="shared" si="124"/>
        <v>0</v>
      </c>
      <c r="O695" s="80">
        <v>1</v>
      </c>
      <c r="P695" s="23" t="s">
        <v>848</v>
      </c>
      <c r="Q695" s="80">
        <v>4</v>
      </c>
      <c r="R695" s="80">
        <v>0</v>
      </c>
      <c r="S695" s="80">
        <v>0</v>
      </c>
      <c r="T695" s="80">
        <v>0</v>
      </c>
    </row>
    <row r="696" spans="2:20" ht="13.5">
      <c r="B696" s="87" t="s">
        <v>51</v>
      </c>
      <c r="C696" s="87" t="s">
        <v>846</v>
      </c>
      <c r="D696" s="87" t="s">
        <v>847</v>
      </c>
      <c r="E696" s="88">
        <v>30</v>
      </c>
      <c r="F696" s="86" t="str">
        <f t="shared" si="121"/>
        <v>第17条の４第１項</v>
      </c>
      <c r="G696" s="88">
        <v>1</v>
      </c>
      <c r="H696" s="88">
        <v>14</v>
      </c>
      <c r="I696" s="87"/>
      <c r="J696" s="88">
        <v>0</v>
      </c>
      <c r="K696" s="88">
        <v>27</v>
      </c>
      <c r="L696" s="88">
        <v>0</v>
      </c>
      <c r="M696" s="89">
        <v>44636</v>
      </c>
      <c r="N696" s="86">
        <f t="shared" si="124"/>
        <v>0</v>
      </c>
      <c r="O696" s="80">
        <v>1</v>
      </c>
      <c r="P696" s="23" t="s">
        <v>848</v>
      </c>
      <c r="Q696" s="80">
        <v>4</v>
      </c>
      <c r="R696" s="80">
        <v>0</v>
      </c>
      <c r="S696" s="80">
        <v>0</v>
      </c>
      <c r="T696" s="80">
        <v>0</v>
      </c>
    </row>
    <row r="697" spans="2:20" ht="13.5">
      <c r="B697" s="87" t="s">
        <v>59</v>
      </c>
      <c r="C697" s="87" t="s">
        <v>58</v>
      </c>
      <c r="D697" s="87" t="s">
        <v>57</v>
      </c>
      <c r="E697" s="88">
        <v>30</v>
      </c>
      <c r="F697" s="86" t="str">
        <f t="shared" si="121"/>
        <v>第17条の４第１項</v>
      </c>
      <c r="G697" s="88">
        <v>2</v>
      </c>
      <c r="H697" s="88">
        <v>31</v>
      </c>
      <c r="I697" s="87"/>
      <c r="J697" s="88">
        <v>0</v>
      </c>
      <c r="K697" s="88">
        <v>12</v>
      </c>
      <c r="L697" s="88">
        <v>0</v>
      </c>
      <c r="M697" s="89">
        <v>44546</v>
      </c>
      <c r="N697" s="86">
        <f t="shared" si="124"/>
        <v>0</v>
      </c>
      <c r="O697" s="80">
        <v>1</v>
      </c>
      <c r="P697" s="23" t="s">
        <v>696</v>
      </c>
      <c r="Q697" s="80">
        <v>4</v>
      </c>
      <c r="R697" s="80">
        <v>0</v>
      </c>
      <c r="S697" s="80">
        <v>0</v>
      </c>
      <c r="T697" s="80">
        <v>0</v>
      </c>
    </row>
    <row r="698" spans="2:20" ht="13.5">
      <c r="B698" s="87" t="s">
        <v>59</v>
      </c>
      <c r="C698" s="87" t="s">
        <v>58</v>
      </c>
      <c r="D698" s="87" t="s">
        <v>57</v>
      </c>
      <c r="E698" s="88">
        <v>30</v>
      </c>
      <c r="F698" s="86" t="str">
        <f t="shared" si="121"/>
        <v>第17条の４第１項</v>
      </c>
      <c r="G698" s="88">
        <v>2</v>
      </c>
      <c r="H698" s="88">
        <v>31</v>
      </c>
      <c r="I698" s="87"/>
      <c r="J698" s="88">
        <v>0</v>
      </c>
      <c r="K698" s="88">
        <v>21</v>
      </c>
      <c r="L698" s="88">
        <v>0</v>
      </c>
      <c r="M698" s="89">
        <v>44546</v>
      </c>
      <c r="N698" s="86">
        <f t="shared" si="124"/>
        <v>0</v>
      </c>
      <c r="O698" s="80">
        <v>1</v>
      </c>
      <c r="P698" s="23" t="s">
        <v>696</v>
      </c>
      <c r="Q698" s="80">
        <v>4</v>
      </c>
      <c r="R698" s="80">
        <v>0</v>
      </c>
      <c r="S698" s="80">
        <v>0</v>
      </c>
      <c r="T698" s="80">
        <v>0</v>
      </c>
    </row>
    <row r="699" spans="2:20" ht="13.5">
      <c r="B699" s="87" t="s">
        <v>59</v>
      </c>
      <c r="C699" s="87" t="s">
        <v>58</v>
      </c>
      <c r="D699" s="87" t="s">
        <v>57</v>
      </c>
      <c r="E699" s="88">
        <v>30</v>
      </c>
      <c r="F699" s="86" t="str">
        <f t="shared" si="121"/>
        <v>第17条の４第１項</v>
      </c>
      <c r="G699" s="88">
        <v>2</v>
      </c>
      <c r="H699" s="88">
        <v>31</v>
      </c>
      <c r="I699" s="87"/>
      <c r="J699" s="88">
        <v>0</v>
      </c>
      <c r="K699" s="88">
        <v>22</v>
      </c>
      <c r="L699" s="88">
        <v>0</v>
      </c>
      <c r="M699" s="89">
        <v>44546</v>
      </c>
      <c r="N699" s="86">
        <f t="shared" si="124"/>
        <v>0</v>
      </c>
      <c r="O699" s="80">
        <v>1</v>
      </c>
      <c r="P699" s="23" t="s">
        <v>696</v>
      </c>
      <c r="Q699" s="80">
        <v>4</v>
      </c>
      <c r="R699" s="80">
        <v>0</v>
      </c>
      <c r="S699" s="80">
        <v>0</v>
      </c>
      <c r="T699" s="80">
        <v>0</v>
      </c>
    </row>
    <row r="700" spans="2:20" ht="13.5">
      <c r="B700" s="87" t="s">
        <v>59</v>
      </c>
      <c r="C700" s="87" t="s">
        <v>58</v>
      </c>
      <c r="D700" s="87" t="s">
        <v>57</v>
      </c>
      <c r="E700" s="88">
        <v>30</v>
      </c>
      <c r="F700" s="86" t="str">
        <f t="shared" si="121"/>
        <v>第17条の４第１項</v>
      </c>
      <c r="G700" s="88">
        <v>2</v>
      </c>
      <c r="H700" s="88">
        <v>31</v>
      </c>
      <c r="I700" s="87"/>
      <c r="J700" s="88">
        <v>0</v>
      </c>
      <c r="K700" s="88">
        <v>27</v>
      </c>
      <c r="L700" s="88">
        <v>0</v>
      </c>
      <c r="M700" s="89">
        <v>44546</v>
      </c>
      <c r="N700" s="86">
        <f t="shared" si="124"/>
        <v>0</v>
      </c>
      <c r="O700" s="80">
        <v>1</v>
      </c>
      <c r="P700" s="23" t="s">
        <v>685</v>
      </c>
      <c r="Q700" s="80">
        <v>4</v>
      </c>
      <c r="R700" s="80">
        <v>0</v>
      </c>
      <c r="S700" s="80">
        <v>0</v>
      </c>
      <c r="T700" s="80">
        <v>0</v>
      </c>
    </row>
    <row r="701" spans="2:20" ht="13.5">
      <c r="B701" s="87" t="s">
        <v>59</v>
      </c>
      <c r="C701" s="87" t="s">
        <v>58</v>
      </c>
      <c r="D701" s="87" t="s">
        <v>57</v>
      </c>
      <c r="E701" s="88">
        <v>17</v>
      </c>
      <c r="F701" s="86" t="str">
        <f t="shared" si="121"/>
        <v>第５条の３（第３条第１項第３号）</v>
      </c>
      <c r="G701" s="88">
        <v>3</v>
      </c>
      <c r="H701" s="88">
        <v>16</v>
      </c>
      <c r="I701" s="87"/>
      <c r="J701" s="88">
        <v>0</v>
      </c>
      <c r="K701" s="88">
        <v>0</v>
      </c>
      <c r="L701" s="88">
        <v>0</v>
      </c>
      <c r="M701" s="89">
        <v>44511</v>
      </c>
      <c r="N701" s="86">
        <f t="shared" si="124"/>
        <v>0</v>
      </c>
      <c r="O701" s="80">
        <v>2</v>
      </c>
      <c r="P701" s="23" t="s">
        <v>562</v>
      </c>
      <c r="Q701" s="80">
        <v>1</v>
      </c>
      <c r="R701" s="80">
        <v>0</v>
      </c>
      <c r="S701" s="80">
        <v>0</v>
      </c>
      <c r="T701" s="80">
        <v>0</v>
      </c>
    </row>
    <row r="702" spans="2:20" ht="13.5">
      <c r="B702" s="87" t="s">
        <v>59</v>
      </c>
      <c r="C702" s="87" t="s">
        <v>58</v>
      </c>
      <c r="D702" s="87" t="s">
        <v>57</v>
      </c>
      <c r="E702" s="88">
        <v>17</v>
      </c>
      <c r="F702" s="86" t="str">
        <f t="shared" si="121"/>
        <v>第５条の３（第３条第１項第３号）</v>
      </c>
      <c r="G702" s="88">
        <v>3</v>
      </c>
      <c r="H702" s="88">
        <v>16</v>
      </c>
      <c r="I702" s="87"/>
      <c r="J702" s="88">
        <v>0</v>
      </c>
      <c r="K702" s="88">
        <v>0</v>
      </c>
      <c r="L702" s="88">
        <v>0</v>
      </c>
      <c r="M702" s="89">
        <v>44511</v>
      </c>
      <c r="N702" s="86">
        <f t="shared" si="124"/>
        <v>0</v>
      </c>
      <c r="O702" s="80">
        <v>2</v>
      </c>
      <c r="P702" s="23" t="s">
        <v>562</v>
      </c>
      <c r="Q702" s="80">
        <v>1</v>
      </c>
      <c r="R702" s="80">
        <v>0</v>
      </c>
      <c r="S702" s="80">
        <v>0</v>
      </c>
      <c r="T702" s="80">
        <v>0</v>
      </c>
    </row>
    <row r="703" spans="2:20" ht="13.5">
      <c r="B703" s="87" t="s">
        <v>59</v>
      </c>
      <c r="C703" s="87" t="s">
        <v>58</v>
      </c>
      <c r="D703" s="87" t="s">
        <v>57</v>
      </c>
      <c r="E703" s="88">
        <v>17</v>
      </c>
      <c r="F703" s="86" t="str">
        <f t="shared" si="121"/>
        <v>第５条の３（第３条第１項第３号）</v>
      </c>
      <c r="G703" s="88">
        <v>3</v>
      </c>
      <c r="H703" s="88">
        <v>41</v>
      </c>
      <c r="I703" s="87"/>
      <c r="J703" s="88">
        <v>0</v>
      </c>
      <c r="K703" s="88">
        <v>0</v>
      </c>
      <c r="L703" s="88">
        <v>0</v>
      </c>
      <c r="M703" s="89">
        <v>44853</v>
      </c>
      <c r="N703" s="86" t="e">
        <f t="shared" si="124"/>
        <v>#NUM!</v>
      </c>
      <c r="O703" s="80">
        <v>2</v>
      </c>
      <c r="P703" s="23" t="s">
        <v>562</v>
      </c>
      <c r="Q703" s="80">
        <v>1</v>
      </c>
      <c r="R703" s="80">
        <v>0</v>
      </c>
      <c r="S703" s="80">
        <v>0</v>
      </c>
      <c r="T703" s="80">
        <v>0</v>
      </c>
    </row>
    <row r="704" spans="2:20" ht="13.5">
      <c r="B704" s="87" t="s">
        <v>59</v>
      </c>
      <c r="C704" s="87" t="s">
        <v>271</v>
      </c>
      <c r="D704" s="87" t="s">
        <v>272</v>
      </c>
      <c r="E704" s="88">
        <v>20</v>
      </c>
      <c r="F704" s="86" t="str">
        <f t="shared" si="121"/>
        <v>第８条第３項</v>
      </c>
      <c r="G704" s="88">
        <v>1</v>
      </c>
      <c r="H704" s="88">
        <v>39</v>
      </c>
      <c r="I704" s="87"/>
      <c r="J704" s="88">
        <v>0</v>
      </c>
      <c r="K704" s="88">
        <v>0</v>
      </c>
      <c r="L704" s="88">
        <v>0</v>
      </c>
      <c r="M704" s="89">
        <v>44596</v>
      </c>
      <c r="N704" s="86">
        <f t="shared" si="124"/>
        <v>0</v>
      </c>
      <c r="O704" s="80">
        <v>1</v>
      </c>
      <c r="P704" s="23" t="s">
        <v>849</v>
      </c>
      <c r="Q704" s="80">
        <v>4</v>
      </c>
      <c r="R704" s="80">
        <v>0</v>
      </c>
      <c r="S704" s="80">
        <v>0</v>
      </c>
      <c r="T704" s="80">
        <v>0</v>
      </c>
    </row>
    <row r="705" spans="2:20" ht="13.5">
      <c r="B705" s="87" t="s">
        <v>59</v>
      </c>
      <c r="C705" s="87" t="s">
        <v>577</v>
      </c>
      <c r="D705" s="87" t="s">
        <v>578</v>
      </c>
      <c r="E705" s="88">
        <v>30</v>
      </c>
      <c r="F705" s="86" t="str">
        <f t="shared" si="121"/>
        <v>第17条の４第１項</v>
      </c>
      <c r="G705" s="88">
        <v>1</v>
      </c>
      <c r="H705" s="88">
        <v>39</v>
      </c>
      <c r="I705" s="87"/>
      <c r="J705" s="88">
        <v>0</v>
      </c>
      <c r="K705" s="88">
        <v>22</v>
      </c>
      <c r="L705" s="88">
        <v>0</v>
      </c>
      <c r="M705" s="89">
        <v>44182</v>
      </c>
      <c r="N705" s="86">
        <f t="shared" si="124"/>
        <v>1</v>
      </c>
      <c r="O705" s="80">
        <v>1</v>
      </c>
      <c r="P705" s="23" t="s">
        <v>521</v>
      </c>
      <c r="Q705" s="80">
        <v>1</v>
      </c>
      <c r="R705" s="80">
        <v>0</v>
      </c>
      <c r="S705" s="80">
        <v>0</v>
      </c>
      <c r="T705" s="80">
        <v>0</v>
      </c>
    </row>
    <row r="706" spans="2:20" ht="13.5">
      <c r="B706" s="87" t="s">
        <v>418</v>
      </c>
      <c r="C706" s="87" t="s">
        <v>419</v>
      </c>
      <c r="D706" s="87" t="s">
        <v>420</v>
      </c>
      <c r="E706" s="88">
        <v>30</v>
      </c>
      <c r="F706" s="86" t="str">
        <f t="shared" si="121"/>
        <v>第17条の４第１項</v>
      </c>
      <c r="G706" s="88">
        <v>1</v>
      </c>
      <c r="H706" s="88">
        <v>39</v>
      </c>
      <c r="I706" s="87"/>
      <c r="J706" s="88">
        <v>0</v>
      </c>
      <c r="K706" s="88">
        <v>22</v>
      </c>
      <c r="L706" s="88">
        <v>0</v>
      </c>
      <c r="M706" s="89">
        <v>44536</v>
      </c>
      <c r="N706" s="86">
        <f t="shared" si="124"/>
        <v>0</v>
      </c>
      <c r="O706" s="80">
        <v>1</v>
      </c>
      <c r="P706" s="23" t="s">
        <v>740</v>
      </c>
      <c r="Q706" s="80">
        <v>4</v>
      </c>
      <c r="R706" s="80">
        <v>0</v>
      </c>
      <c r="S706" s="80">
        <v>0</v>
      </c>
      <c r="T706" s="80">
        <v>0</v>
      </c>
    </row>
    <row r="707" spans="2:20" ht="13.5">
      <c r="B707" s="87" t="s">
        <v>418</v>
      </c>
      <c r="C707" s="87" t="s">
        <v>419</v>
      </c>
      <c r="D707" s="87" t="s">
        <v>420</v>
      </c>
      <c r="E707" s="88">
        <v>30</v>
      </c>
      <c r="F707" s="86" t="str">
        <f t="shared" si="121"/>
        <v>第17条の４第１項</v>
      </c>
      <c r="G707" s="88">
        <v>1</v>
      </c>
      <c r="H707" s="88">
        <v>16</v>
      </c>
      <c r="I707" s="87"/>
      <c r="J707" s="88">
        <v>0</v>
      </c>
      <c r="K707" s="88">
        <v>22</v>
      </c>
      <c r="L707" s="88">
        <v>0</v>
      </c>
      <c r="M707" s="89">
        <v>44341</v>
      </c>
      <c r="N707" s="86">
        <f t="shared" si="124"/>
        <v>0</v>
      </c>
      <c r="O707" s="80">
        <v>1</v>
      </c>
      <c r="P707" s="23" t="s">
        <v>850</v>
      </c>
      <c r="Q707" s="80">
        <v>1</v>
      </c>
      <c r="R707" s="80">
        <v>0</v>
      </c>
      <c r="S707" s="80">
        <v>0</v>
      </c>
      <c r="T707" s="80">
        <v>0</v>
      </c>
    </row>
    <row r="708" spans="2:20" ht="13.5">
      <c r="B708" s="87" t="s">
        <v>418</v>
      </c>
      <c r="C708" s="87" t="s">
        <v>419</v>
      </c>
      <c r="D708" s="87" t="s">
        <v>420</v>
      </c>
      <c r="E708" s="88">
        <v>30</v>
      </c>
      <c r="F708" s="86" t="str">
        <f t="shared" ref="F708:F721" si="125">VLOOKUP(E708,$BS$4:$BT$39,2,FALSE)</f>
        <v>第17条の４第１項</v>
      </c>
      <c r="G708" s="88">
        <v>1</v>
      </c>
      <c r="H708" s="88">
        <v>17</v>
      </c>
      <c r="I708" s="87"/>
      <c r="J708" s="88">
        <v>0</v>
      </c>
      <c r="K708" s="88">
        <v>12</v>
      </c>
      <c r="L708" s="88">
        <v>0</v>
      </c>
      <c r="M708" s="89">
        <v>44501</v>
      </c>
      <c r="N708" s="86">
        <f t="shared" si="124"/>
        <v>0</v>
      </c>
      <c r="O708" s="80">
        <v>1</v>
      </c>
      <c r="P708" s="23" t="s">
        <v>747</v>
      </c>
      <c r="Q708" s="80">
        <v>1</v>
      </c>
      <c r="R708" s="80">
        <v>0</v>
      </c>
      <c r="S708" s="80">
        <v>0</v>
      </c>
      <c r="T708" s="80">
        <v>0</v>
      </c>
    </row>
    <row r="709" spans="2:20" ht="13.5">
      <c r="B709" s="87" t="s">
        <v>52</v>
      </c>
      <c r="C709" s="87" t="s">
        <v>56</v>
      </c>
      <c r="D709" s="87" t="s">
        <v>55</v>
      </c>
      <c r="E709" s="88">
        <v>18</v>
      </c>
      <c r="F709" s="86" t="str">
        <f t="shared" si="125"/>
        <v>第５条の３（第３条第１項第４号）</v>
      </c>
      <c r="G709" s="88">
        <v>3</v>
      </c>
      <c r="H709" s="88">
        <v>39</v>
      </c>
      <c r="I709" s="87"/>
      <c r="J709" s="88">
        <v>1</v>
      </c>
      <c r="K709" s="88">
        <v>0</v>
      </c>
      <c r="L709" s="88">
        <v>0</v>
      </c>
      <c r="M709" s="89">
        <v>44487</v>
      </c>
      <c r="N709" s="86">
        <f t="shared" si="124"/>
        <v>0</v>
      </c>
      <c r="O709" s="80">
        <v>1</v>
      </c>
      <c r="P709" s="23" t="s">
        <v>619</v>
      </c>
      <c r="Q709" s="80">
        <v>1</v>
      </c>
      <c r="R709" s="80">
        <v>0</v>
      </c>
      <c r="S709" s="80">
        <v>0</v>
      </c>
      <c r="T709" s="80">
        <v>0</v>
      </c>
    </row>
    <row r="710" spans="2:20" ht="13.5">
      <c r="B710" s="87" t="s">
        <v>52</v>
      </c>
      <c r="C710" s="87" t="s">
        <v>56</v>
      </c>
      <c r="D710" s="87" t="s">
        <v>55</v>
      </c>
      <c r="E710" s="88">
        <v>18</v>
      </c>
      <c r="F710" s="86" t="str">
        <f t="shared" si="125"/>
        <v>第５条の３（第３条第１項第４号）</v>
      </c>
      <c r="G710" s="88">
        <v>3</v>
      </c>
      <c r="H710" s="88">
        <v>39</v>
      </c>
      <c r="I710" s="87"/>
      <c r="J710" s="88">
        <v>1</v>
      </c>
      <c r="K710" s="88">
        <v>0</v>
      </c>
      <c r="L710" s="88">
        <v>0</v>
      </c>
      <c r="M710" s="89">
        <v>44487</v>
      </c>
      <c r="N710" s="86">
        <f t="shared" si="124"/>
        <v>0</v>
      </c>
      <c r="O710" s="80">
        <v>1</v>
      </c>
      <c r="P710" s="23" t="s">
        <v>619</v>
      </c>
      <c r="Q710" s="80">
        <v>1</v>
      </c>
      <c r="R710" s="80">
        <v>0</v>
      </c>
      <c r="S710" s="80">
        <v>0</v>
      </c>
      <c r="T710" s="80">
        <v>0</v>
      </c>
    </row>
    <row r="711" spans="2:20" ht="13.5">
      <c r="B711" s="87" t="s">
        <v>52</v>
      </c>
      <c r="C711" s="87" t="s">
        <v>56</v>
      </c>
      <c r="D711" s="87" t="s">
        <v>55</v>
      </c>
      <c r="E711" s="88">
        <v>18</v>
      </c>
      <c r="F711" s="86" t="str">
        <f t="shared" si="125"/>
        <v>第５条の３（第３条第１項第４号）</v>
      </c>
      <c r="G711" s="88">
        <v>3</v>
      </c>
      <c r="H711" s="88">
        <v>39</v>
      </c>
      <c r="I711" s="87"/>
      <c r="J711" s="88">
        <v>0</v>
      </c>
      <c r="K711" s="88">
        <v>0</v>
      </c>
      <c r="L711" s="88">
        <v>0</v>
      </c>
      <c r="M711" s="89">
        <v>44510</v>
      </c>
      <c r="N711" s="86">
        <f t="shared" si="124"/>
        <v>0</v>
      </c>
      <c r="O711" s="80">
        <v>1</v>
      </c>
      <c r="P711" s="23" t="s">
        <v>851</v>
      </c>
      <c r="Q711" s="80">
        <v>1</v>
      </c>
      <c r="R711" s="80">
        <v>0</v>
      </c>
      <c r="S711" s="80">
        <v>0</v>
      </c>
      <c r="T711" s="80">
        <v>0</v>
      </c>
    </row>
    <row r="712" spans="2:20" ht="13.5">
      <c r="B712" s="87" t="s">
        <v>52</v>
      </c>
      <c r="C712" s="87" t="s">
        <v>56</v>
      </c>
      <c r="D712" s="87" t="s">
        <v>55</v>
      </c>
      <c r="E712" s="88">
        <v>18</v>
      </c>
      <c r="F712" s="86" t="str">
        <f t="shared" si="125"/>
        <v>第５条の３（第３条第１項第４号）</v>
      </c>
      <c r="G712" s="88">
        <v>3</v>
      </c>
      <c r="H712" s="88">
        <v>19</v>
      </c>
      <c r="I712" s="87"/>
      <c r="J712" s="88">
        <v>0</v>
      </c>
      <c r="K712" s="88">
        <v>0</v>
      </c>
      <c r="L712" s="88">
        <v>0</v>
      </c>
      <c r="M712" s="89">
        <v>44614</v>
      </c>
      <c r="N712" s="86">
        <f t="shared" si="124"/>
        <v>0</v>
      </c>
      <c r="O712" s="80">
        <v>1</v>
      </c>
      <c r="P712" s="23" t="s">
        <v>739</v>
      </c>
      <c r="Q712" s="80">
        <v>1</v>
      </c>
      <c r="R712" s="80">
        <v>0</v>
      </c>
      <c r="S712" s="80">
        <v>0</v>
      </c>
      <c r="T712" s="80">
        <v>0</v>
      </c>
    </row>
    <row r="713" spans="2:20" ht="13.5">
      <c r="B713" s="87" t="s">
        <v>52</v>
      </c>
      <c r="C713" s="87" t="s">
        <v>852</v>
      </c>
      <c r="D713" s="87" t="s">
        <v>853</v>
      </c>
      <c r="E713" s="88">
        <v>30</v>
      </c>
      <c r="F713" s="86" t="str">
        <f t="shared" si="125"/>
        <v>第17条の４第１項</v>
      </c>
      <c r="G713" s="88">
        <v>1</v>
      </c>
      <c r="H713" s="88">
        <v>17</v>
      </c>
      <c r="I713" s="87"/>
      <c r="J713" s="88">
        <v>0</v>
      </c>
      <c r="K713" s="88">
        <v>22</v>
      </c>
      <c r="L713" s="88">
        <v>0</v>
      </c>
      <c r="M713" s="89">
        <v>44439</v>
      </c>
      <c r="N713" s="86">
        <f t="shared" si="124"/>
        <v>0</v>
      </c>
      <c r="O713" s="80">
        <v>1</v>
      </c>
      <c r="P713" s="23" t="s">
        <v>592</v>
      </c>
      <c r="Q713" s="80">
        <v>1</v>
      </c>
      <c r="R713" s="80">
        <v>0</v>
      </c>
      <c r="S713" s="80">
        <v>0</v>
      </c>
      <c r="T713" s="80">
        <v>0</v>
      </c>
    </row>
    <row r="714" spans="2:20" ht="13.5">
      <c r="B714" s="87" t="s">
        <v>52</v>
      </c>
      <c r="C714" s="87" t="s">
        <v>852</v>
      </c>
      <c r="D714" s="87" t="s">
        <v>853</v>
      </c>
      <c r="E714" s="88">
        <v>30</v>
      </c>
      <c r="F714" s="86" t="str">
        <f t="shared" si="125"/>
        <v>第17条の４第１項</v>
      </c>
      <c r="G714" s="88">
        <v>1</v>
      </c>
      <c r="H714" s="88">
        <v>17</v>
      </c>
      <c r="I714" s="87"/>
      <c r="J714" s="88">
        <v>0</v>
      </c>
      <c r="K714" s="88">
        <v>12</v>
      </c>
      <c r="L714" s="88">
        <v>0</v>
      </c>
      <c r="M714" s="89">
        <v>44439</v>
      </c>
      <c r="N714" s="86">
        <f t="shared" si="124"/>
        <v>0</v>
      </c>
      <c r="O714" s="80">
        <v>1</v>
      </c>
      <c r="P714" s="23" t="s">
        <v>592</v>
      </c>
      <c r="Q714" s="80">
        <v>1</v>
      </c>
      <c r="R714" s="80">
        <v>0</v>
      </c>
      <c r="S714" s="80">
        <v>0</v>
      </c>
      <c r="T714" s="80">
        <v>0</v>
      </c>
    </row>
    <row r="715" spans="2:20" ht="13.5">
      <c r="B715" s="87" t="s">
        <v>52</v>
      </c>
      <c r="C715" s="87" t="s">
        <v>854</v>
      </c>
      <c r="D715" s="87" t="s">
        <v>855</v>
      </c>
      <c r="E715" s="88">
        <v>30</v>
      </c>
      <c r="F715" s="86" t="str">
        <f t="shared" si="125"/>
        <v>第17条の４第１項</v>
      </c>
      <c r="G715" s="88">
        <v>1</v>
      </c>
      <c r="H715" s="88">
        <v>18</v>
      </c>
      <c r="I715" s="87"/>
      <c r="J715" s="88">
        <v>0</v>
      </c>
      <c r="K715" s="88">
        <v>12</v>
      </c>
      <c r="L715" s="88">
        <v>0</v>
      </c>
      <c r="M715" s="89">
        <v>44599</v>
      </c>
      <c r="N715" s="86">
        <f t="shared" si="124"/>
        <v>0</v>
      </c>
      <c r="O715" s="80">
        <v>1</v>
      </c>
      <c r="P715" s="23" t="s">
        <v>856</v>
      </c>
      <c r="Q715" s="80">
        <v>4</v>
      </c>
      <c r="R715" s="80">
        <v>0</v>
      </c>
      <c r="S715" s="80">
        <v>0</v>
      </c>
      <c r="T715" s="80">
        <v>0</v>
      </c>
    </row>
    <row r="716" spans="2:20" ht="13.5">
      <c r="B716" s="87" t="s">
        <v>52</v>
      </c>
      <c r="C716" s="87" t="s">
        <v>854</v>
      </c>
      <c r="D716" s="87" t="s">
        <v>855</v>
      </c>
      <c r="E716" s="88">
        <v>30</v>
      </c>
      <c r="F716" s="86" t="str">
        <f t="shared" si="125"/>
        <v>第17条の４第１項</v>
      </c>
      <c r="G716" s="88">
        <v>1</v>
      </c>
      <c r="H716" s="88">
        <v>18</v>
      </c>
      <c r="I716" s="87"/>
      <c r="J716" s="88">
        <v>0</v>
      </c>
      <c r="K716" s="88">
        <v>22</v>
      </c>
      <c r="L716" s="88">
        <v>0</v>
      </c>
      <c r="M716" s="89">
        <v>44599</v>
      </c>
      <c r="N716" s="86">
        <f t="shared" si="124"/>
        <v>0</v>
      </c>
      <c r="O716" s="80">
        <v>1</v>
      </c>
      <c r="P716" s="23" t="s">
        <v>856</v>
      </c>
      <c r="Q716" s="80">
        <v>4</v>
      </c>
      <c r="R716" s="80">
        <v>0</v>
      </c>
      <c r="S716" s="80">
        <v>0</v>
      </c>
      <c r="T716" s="80">
        <v>0</v>
      </c>
    </row>
    <row r="717" spans="2:20" ht="13.5">
      <c r="B717" s="87" t="s">
        <v>165</v>
      </c>
      <c r="C717" s="87" t="s">
        <v>282</v>
      </c>
      <c r="D717" s="87" t="s">
        <v>283</v>
      </c>
      <c r="E717" s="88">
        <v>30</v>
      </c>
      <c r="F717" s="86" t="str">
        <f t="shared" si="125"/>
        <v>第17条の４第１項</v>
      </c>
      <c r="G717" s="88">
        <v>1</v>
      </c>
      <c r="H717" s="88">
        <v>41</v>
      </c>
      <c r="I717" s="87"/>
      <c r="J717" s="88">
        <v>0</v>
      </c>
      <c r="K717" s="88">
        <v>12</v>
      </c>
      <c r="L717" s="88">
        <v>0</v>
      </c>
      <c r="M717" s="89">
        <v>43350</v>
      </c>
      <c r="N717" s="86">
        <f t="shared" si="124"/>
        <v>3</v>
      </c>
      <c r="O717" s="80">
        <v>1</v>
      </c>
      <c r="P717" s="23" t="s">
        <v>857</v>
      </c>
      <c r="Q717" s="80">
        <v>2</v>
      </c>
      <c r="R717" s="80">
        <v>0</v>
      </c>
      <c r="S717" s="80">
        <v>0</v>
      </c>
      <c r="T717" s="80">
        <v>0</v>
      </c>
    </row>
    <row r="718" spans="2:20" ht="13.5">
      <c r="B718" s="87" t="s">
        <v>165</v>
      </c>
      <c r="C718" s="87" t="s">
        <v>282</v>
      </c>
      <c r="D718" s="87" t="s">
        <v>283</v>
      </c>
      <c r="E718" s="88">
        <v>30</v>
      </c>
      <c r="F718" s="86" t="str">
        <f t="shared" si="125"/>
        <v>第17条の４第１項</v>
      </c>
      <c r="G718" s="88">
        <v>1</v>
      </c>
      <c r="H718" s="88">
        <v>41</v>
      </c>
      <c r="I718" s="87"/>
      <c r="J718" s="88">
        <v>0</v>
      </c>
      <c r="K718" s="88">
        <v>22</v>
      </c>
      <c r="L718" s="88">
        <v>0</v>
      </c>
      <c r="M718" s="89">
        <v>43350</v>
      </c>
      <c r="N718" s="86">
        <f t="shared" si="124"/>
        <v>3</v>
      </c>
      <c r="O718" s="80">
        <v>1</v>
      </c>
      <c r="P718" s="23" t="s">
        <v>857</v>
      </c>
      <c r="Q718" s="80">
        <v>2</v>
      </c>
      <c r="R718" s="80">
        <v>0</v>
      </c>
      <c r="S718" s="80">
        <v>0</v>
      </c>
      <c r="T718" s="80">
        <v>0</v>
      </c>
    </row>
    <row r="719" spans="2:20" ht="13.5">
      <c r="B719" s="87" t="s">
        <v>165</v>
      </c>
      <c r="C719" s="87" t="s">
        <v>282</v>
      </c>
      <c r="D719" s="87" t="s">
        <v>283</v>
      </c>
      <c r="E719" s="88">
        <v>30</v>
      </c>
      <c r="F719" s="86" t="str">
        <f t="shared" si="125"/>
        <v>第17条の４第１項</v>
      </c>
      <c r="G719" s="88">
        <v>1</v>
      </c>
      <c r="H719" s="88">
        <v>41</v>
      </c>
      <c r="I719" s="87"/>
      <c r="J719" s="88">
        <v>0</v>
      </c>
      <c r="K719" s="88">
        <v>27</v>
      </c>
      <c r="L719" s="88">
        <v>0</v>
      </c>
      <c r="M719" s="89">
        <v>43350</v>
      </c>
      <c r="N719" s="86">
        <f t="shared" si="124"/>
        <v>3</v>
      </c>
      <c r="O719" s="80">
        <v>1</v>
      </c>
      <c r="P719" s="23" t="s">
        <v>857</v>
      </c>
      <c r="Q719" s="80">
        <v>2</v>
      </c>
      <c r="R719" s="80">
        <v>0</v>
      </c>
      <c r="S719" s="80">
        <v>0</v>
      </c>
      <c r="T719" s="80">
        <v>0</v>
      </c>
    </row>
    <row r="720" spans="2:20" ht="13.5">
      <c r="B720" s="87" t="s">
        <v>165</v>
      </c>
      <c r="C720" s="87" t="s">
        <v>282</v>
      </c>
      <c r="D720" s="87" t="s">
        <v>283</v>
      </c>
      <c r="E720" s="88">
        <v>30</v>
      </c>
      <c r="F720" s="86" t="str">
        <f t="shared" si="125"/>
        <v>第17条の４第１項</v>
      </c>
      <c r="G720" s="88">
        <v>1</v>
      </c>
      <c r="H720" s="88">
        <v>22</v>
      </c>
      <c r="I720" s="87"/>
      <c r="J720" s="88">
        <v>0</v>
      </c>
      <c r="K720" s="88">
        <v>13</v>
      </c>
      <c r="L720" s="88">
        <v>0</v>
      </c>
      <c r="M720" s="89">
        <v>43329</v>
      </c>
      <c r="N720" s="86">
        <f t="shared" si="124"/>
        <v>3</v>
      </c>
      <c r="O720" s="80">
        <v>1</v>
      </c>
      <c r="P720" s="23" t="s">
        <v>617</v>
      </c>
      <c r="Q720" s="80">
        <v>4</v>
      </c>
      <c r="R720" s="80">
        <v>0</v>
      </c>
      <c r="S720" s="80">
        <v>0</v>
      </c>
      <c r="T720" s="80">
        <v>0</v>
      </c>
    </row>
    <row r="721" spans="2:20" ht="13.5">
      <c r="B721" s="87" t="s">
        <v>144</v>
      </c>
      <c r="C721" s="87" t="s">
        <v>273</v>
      </c>
      <c r="D721" s="87" t="s">
        <v>274</v>
      </c>
      <c r="E721" s="88">
        <v>30</v>
      </c>
      <c r="F721" s="86" t="str">
        <f t="shared" si="125"/>
        <v>第17条の４第１項</v>
      </c>
      <c r="G721" s="88">
        <v>1</v>
      </c>
      <c r="H721" s="88">
        <v>39</v>
      </c>
      <c r="I721" s="87"/>
      <c r="J721" s="88">
        <v>0</v>
      </c>
      <c r="K721" s="88">
        <v>22</v>
      </c>
      <c r="L721" s="88">
        <v>0</v>
      </c>
      <c r="M721" s="89">
        <v>44512</v>
      </c>
      <c r="N721" s="86">
        <f t="shared" si="124"/>
        <v>0</v>
      </c>
      <c r="O721" s="80">
        <v>1</v>
      </c>
      <c r="P721" s="23" t="s">
        <v>689</v>
      </c>
      <c r="Q721" s="80">
        <v>4</v>
      </c>
      <c r="R721" s="80">
        <v>1</v>
      </c>
      <c r="S721" s="80">
        <v>0</v>
      </c>
      <c r="T721" s="80">
        <v>0</v>
      </c>
    </row>
  </sheetData>
  <autoFilter ref="A3:BO686"/>
  <mergeCells count="6">
    <mergeCell ref="BZ2:CA2"/>
    <mergeCell ref="B1:T1"/>
    <mergeCell ref="Q2:R2"/>
    <mergeCell ref="S2:T2"/>
    <mergeCell ref="BS2:BT2"/>
    <mergeCell ref="BV2:BX2"/>
  </mergeCells>
  <phoneticPr fontId="2"/>
  <pageMargins left="0.78700000000000003" right="0.78700000000000003" top="0.98399999999999999" bottom="0.98399999999999999" header="0.5" footer="0.5"/>
  <pageSetup paperSize="9" scale="75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資料1-1-63_1</vt:lpstr>
      <vt:lpstr>資料1-1-63_2</vt:lpstr>
    </vt:vector>
  </TitlesOfParts>
  <Company>消　防　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防災ＬＡＮユーザー</dc:creator>
  <cp:lastModifiedBy>yuji</cp:lastModifiedBy>
  <cp:lastPrinted>2022-12-05T13:26:12Z</cp:lastPrinted>
  <dcterms:created xsi:type="dcterms:W3CDTF">2000-10-11T03:22:41Z</dcterms:created>
  <dcterms:modified xsi:type="dcterms:W3CDTF">2023-01-25T09:05:55Z</dcterms:modified>
</cp:coreProperties>
</file>