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Pearl-nas\03_第一企画\総務省消防庁消防白書令和5年（202310xx）\2_作成ﾃﾞｰﾀ（前処理）\20231101_R5_画像\1213資料編\"/>
    </mc:Choice>
  </mc:AlternateContent>
  <xr:revisionPtr revIDLastSave="0" documentId="13_ncr:1_{ABE55E1F-6590-4F77-9B3D-7221F65D7F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内訳 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7" l="1"/>
  <c r="H21" i="7" l="1"/>
  <c r="F21" i="7"/>
  <c r="F6" i="7" l="1"/>
  <c r="F9" i="7" l="1"/>
  <c r="E9" i="7"/>
  <c r="H9" i="7" l="1"/>
  <c r="G9" i="7"/>
  <c r="F8" i="7"/>
  <c r="E8" i="7"/>
  <c r="E6" i="7"/>
  <c r="F7" i="7"/>
  <c r="H8" i="7" l="1"/>
  <c r="G8" i="7"/>
  <c r="E21" i="7" l="1"/>
  <c r="G21" i="7" s="1"/>
  <c r="F20" i="7"/>
  <c r="E20" i="7"/>
  <c r="F19" i="7"/>
  <c r="F18" i="7"/>
  <c r="E18" i="7"/>
  <c r="H18" i="7" s="1"/>
  <c r="E17" i="7"/>
  <c r="F16" i="7"/>
  <c r="E16" i="7"/>
  <c r="F15" i="7"/>
  <c r="E15" i="7"/>
  <c r="H15" i="7" s="1"/>
  <c r="F14" i="7"/>
  <c r="E14" i="7"/>
  <c r="F13" i="7"/>
  <c r="E13" i="7"/>
  <c r="F12" i="7"/>
  <c r="F11" i="7"/>
  <c r="H11" i="7" s="1"/>
  <c r="F10" i="7"/>
  <c r="E10" i="7"/>
  <c r="E7" i="7"/>
  <c r="H7" i="7" s="1"/>
  <c r="G6" i="7"/>
  <c r="F5" i="7"/>
  <c r="E5" i="7"/>
  <c r="H5" i="7" s="1"/>
  <c r="F4" i="7"/>
  <c r="E4" i="7"/>
  <c r="E22" i="7" s="1"/>
  <c r="H10" i="7" l="1"/>
  <c r="H14" i="7"/>
  <c r="F22" i="7"/>
  <c r="G11" i="7"/>
  <c r="H16" i="7"/>
  <c r="H13" i="7"/>
  <c r="G22" i="7"/>
  <c r="G14" i="7"/>
  <c r="H4" i="7"/>
  <c r="H6" i="7"/>
  <c r="G20" i="7"/>
  <c r="H22" i="7"/>
  <c r="G5" i="7"/>
  <c r="G7" i="7"/>
  <c r="G10" i="7"/>
  <c r="G13" i="7"/>
  <c r="G15" i="7"/>
  <c r="G18" i="7"/>
  <c r="G4" i="7"/>
  <c r="G16" i="7"/>
</calcChain>
</file>

<file path=xl/sharedStrings.xml><?xml version="1.0" encoding="utf-8"?>
<sst xmlns="http://schemas.openxmlformats.org/spreadsheetml/2006/main" count="41" uniqueCount="36">
  <si>
    <t>事　業　内　容</t>
  </si>
  <si>
    <t>（A)</t>
  </si>
  <si>
    <t>（B)</t>
  </si>
  <si>
    <t>比較増減</t>
  </si>
  <si>
    <t>（A-B)</t>
  </si>
  <si>
    <t>増減率</t>
  </si>
  <si>
    <t>(%)</t>
  </si>
  <si>
    <t>うち 消防団の装備・訓練の充実強化</t>
  </si>
  <si>
    <t>火災予防対策の推進</t>
  </si>
  <si>
    <t>被災地における消防防災体制の充実強化（復興特別会計）　②</t>
  </si>
  <si>
    <t>消防防災施設災害復旧費補助金・消防防災設備災害復旧費補助金</t>
  </si>
  <si>
    <t>原子力災害避難指示区域消防活動費交付金</t>
  </si>
  <si>
    <t>緊急消防援助隊活動費負担金（東日本大震災派遣ヘリ除染）</t>
  </si>
  <si>
    <t>総計（①＋②）</t>
  </si>
  <si>
    <t>うち 消防防災施設整備費補助金</t>
    <phoneticPr fontId="1"/>
  </si>
  <si>
    <t>～国民の生命・生活を守る～　消防防災行政の推進（一般会計）　①　　　　</t>
  </si>
  <si>
    <t>※端数処理の関係上、数値が合わない箇所がある。</t>
    <rPh sb="1" eb="3">
      <t>ハスウ</t>
    </rPh>
    <rPh sb="3" eb="5">
      <t>ショリ</t>
    </rPh>
    <rPh sb="6" eb="9">
      <t>カンケイジョウ</t>
    </rPh>
    <rPh sb="10" eb="12">
      <t>スウチ</t>
    </rPh>
    <rPh sb="13" eb="14">
      <t>ア</t>
    </rPh>
    <rPh sb="17" eb="19">
      <t>カショ</t>
    </rPh>
    <phoneticPr fontId="1"/>
  </si>
  <si>
    <t>うち 緊急消防援助隊設備整備費補助金（車両等）</t>
    <phoneticPr fontId="1"/>
  </si>
  <si>
    <t>消防団や自主防災組織等の充実強化</t>
    <phoneticPr fontId="1"/>
  </si>
  <si>
    <t>消防防災分野のDXの推進</t>
    <rPh sb="0" eb="2">
      <t>ショウボウ</t>
    </rPh>
    <rPh sb="2" eb="4">
      <t>ボウサイ</t>
    </rPh>
    <rPh sb="4" eb="6">
      <t>ブンヤ</t>
    </rPh>
    <phoneticPr fontId="1"/>
  </si>
  <si>
    <t>科学技術の活用による消防防災力の強化</t>
    <phoneticPr fontId="1"/>
  </si>
  <si>
    <t>-</t>
    <phoneticPr fontId="1"/>
  </si>
  <si>
    <t>皆減</t>
    <rPh sb="0" eb="1">
      <t>ミナ</t>
    </rPh>
    <rPh sb="1" eb="2">
      <t>ゲン</t>
    </rPh>
    <phoneticPr fontId="1"/>
  </si>
  <si>
    <t>-</t>
  </si>
  <si>
    <t>Ｇ７広島サミットにおける消防・救急体制等の整備</t>
    <phoneticPr fontId="1"/>
  </si>
  <si>
    <t>皆増</t>
    <rPh sb="0" eb="1">
      <t>ミナ</t>
    </rPh>
    <rPh sb="1" eb="2">
      <t>ゾウ</t>
    </rPh>
    <phoneticPr fontId="1"/>
  </si>
  <si>
    <t>地方公共団体の災害対応能力・国民保護体制の強化</t>
    <rPh sb="0" eb="2">
      <t>チホウ</t>
    </rPh>
    <rPh sb="2" eb="4">
      <t>コウキョウ</t>
    </rPh>
    <rPh sb="4" eb="6">
      <t>ダンタイ</t>
    </rPh>
    <rPh sb="7" eb="9">
      <t>サイガイ</t>
    </rPh>
    <rPh sb="9" eb="11">
      <t>タイオウ</t>
    </rPh>
    <rPh sb="11" eb="13">
      <t>ノウリョク</t>
    </rPh>
    <rPh sb="14" eb="16">
      <t>コクミン</t>
    </rPh>
    <rPh sb="16" eb="18">
      <t>ホゴ</t>
    </rPh>
    <rPh sb="18" eb="20">
      <t>タイセイ</t>
    </rPh>
    <rPh sb="21" eb="23">
      <t>キョウカ</t>
    </rPh>
    <phoneticPr fontId="1"/>
  </si>
  <si>
    <t>消防防災分野における女性や若者の活躍促進</t>
    <rPh sb="13" eb="15">
      <t>ワカモノ</t>
    </rPh>
    <phoneticPr fontId="1"/>
  </si>
  <si>
    <t>常備消防等の充実強化</t>
    <phoneticPr fontId="1"/>
  </si>
  <si>
    <t xml:space="preserve">緊急消防援助隊の充実強化 </t>
    <rPh sb="0" eb="2">
      <t>キンキュウ</t>
    </rPh>
    <rPh sb="2" eb="4">
      <t>ショウボウ</t>
    </rPh>
    <rPh sb="4" eb="7">
      <t>エンジョタイ</t>
    </rPh>
    <rPh sb="8" eb="10">
      <t>ジュウジツ</t>
    </rPh>
    <rPh sb="10" eb="12">
      <t>キョウカ</t>
    </rPh>
    <phoneticPr fontId="1"/>
  </si>
  <si>
    <t>うち 消防団を中核とした地域防災力の充実強化</t>
    <phoneticPr fontId="1"/>
  </si>
  <si>
    <t>※デジタル庁への一括計上予算が含まれている。</t>
    <rPh sb="5" eb="6">
      <t>チョウ</t>
    </rPh>
    <rPh sb="8" eb="10">
      <t>イッカツ</t>
    </rPh>
    <rPh sb="10" eb="12">
      <t>ケイジョウ</t>
    </rPh>
    <rPh sb="12" eb="14">
      <t>ヨサン</t>
    </rPh>
    <rPh sb="15" eb="16">
      <t>フク</t>
    </rPh>
    <phoneticPr fontId="1"/>
  </si>
  <si>
    <r>
      <t>令和</t>
    </r>
    <r>
      <rPr>
        <sz val="12"/>
        <rFont val="ＭＳ Ｐゴシック"/>
        <family val="3"/>
        <charset val="128"/>
        <scheme val="minor"/>
      </rPr>
      <t>５</t>
    </r>
    <r>
      <rPr>
        <sz val="12"/>
        <rFont val="ＭＳ Ｐゴシック"/>
        <family val="2"/>
        <charset val="128"/>
        <scheme val="minor"/>
      </rPr>
      <t>年度　消防庁予算の内訳</t>
    </r>
    <rPh sb="0" eb="2">
      <t>レイワ</t>
    </rPh>
    <rPh sb="3" eb="5">
      <t>ネンド</t>
    </rPh>
    <rPh sb="6" eb="9">
      <t>ショウボウチョウ</t>
    </rPh>
    <rPh sb="9" eb="11">
      <t>ヨサン</t>
    </rPh>
    <rPh sb="12" eb="14">
      <t>ウチワケ</t>
    </rPh>
    <phoneticPr fontId="1"/>
  </si>
  <si>
    <t>R5予算</t>
    <phoneticPr fontId="1"/>
  </si>
  <si>
    <t>R4予算</t>
    <phoneticPr fontId="1"/>
  </si>
  <si>
    <t>（単位：百万円、％）</t>
    <rPh sb="1" eb="3">
      <t>タンイ</t>
    </rPh>
    <rPh sb="4" eb="6">
      <t>ヒャクマン</t>
    </rPh>
    <rPh sb="6" eb="7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</si>
</sst>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;&quot;△ &quot;#,##0.0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u/>
      <sz val="12"/>
      <name val="AR P明朝体U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38" fontId="0" fillId="0" borderId="0" xfId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38" fontId="7" fillId="0" borderId="0" xfId="1" applyFont="1">
      <alignment vertical="center"/>
    </xf>
    <xf numFmtId="0" fontId="7" fillId="0" borderId="0" xfId="0" applyFont="1" applyAlignment="1">
      <alignment horizontal="right" vertical="center"/>
    </xf>
    <xf numFmtId="38" fontId="4" fillId="0" borderId="3" xfId="1" applyFont="1" applyFill="1" applyBorder="1" applyAlignment="1">
      <alignment horizontal="right" vertical="center" wrapText="1" readingOrder="1"/>
    </xf>
    <xf numFmtId="176" fontId="4" fillId="0" borderId="3" xfId="1" applyNumberFormat="1" applyFont="1" applyBorder="1" applyAlignment="1">
      <alignment horizontal="right" vertical="center" wrapText="1" readingOrder="1"/>
    </xf>
    <xf numFmtId="177" fontId="4" fillId="0" borderId="3" xfId="0" applyNumberFormat="1" applyFont="1" applyBorder="1" applyAlignment="1">
      <alignment horizontal="right" vertical="center" wrapText="1" readingOrder="1"/>
    </xf>
    <xf numFmtId="38" fontId="4" fillId="0" borderId="2" xfId="1" applyFont="1" applyFill="1" applyBorder="1" applyAlignment="1">
      <alignment horizontal="right" vertical="center" wrapText="1" readingOrder="1"/>
    </xf>
    <xf numFmtId="176" fontId="4" fillId="0" borderId="2" xfId="1" applyNumberFormat="1" applyFont="1" applyBorder="1" applyAlignment="1">
      <alignment horizontal="right" vertical="center" wrapText="1" readingOrder="1"/>
    </xf>
    <xf numFmtId="177" fontId="4" fillId="0" borderId="2" xfId="0" applyNumberFormat="1" applyFont="1" applyBorder="1" applyAlignment="1">
      <alignment horizontal="right" vertical="center" wrapText="1" readingOrder="1"/>
    </xf>
    <xf numFmtId="176" fontId="4" fillId="0" borderId="15" xfId="1" applyNumberFormat="1" applyFont="1" applyBorder="1" applyAlignment="1">
      <alignment horizontal="right" vertical="center" wrapText="1" readingOrder="1"/>
    </xf>
    <xf numFmtId="176" fontId="4" fillId="0" borderId="4" xfId="1" applyNumberFormat="1" applyFont="1" applyBorder="1" applyAlignment="1">
      <alignment horizontal="right" vertical="center" wrapText="1" readingOrder="1"/>
    </xf>
    <xf numFmtId="38" fontId="4" fillId="0" borderId="14" xfId="1" applyFont="1" applyFill="1" applyBorder="1" applyAlignment="1">
      <alignment horizontal="right" vertical="center" wrapText="1" readingOrder="1"/>
    </xf>
    <xf numFmtId="176" fontId="4" fillId="0" borderId="20" xfId="1" applyNumberFormat="1" applyFont="1" applyBorder="1" applyAlignment="1">
      <alignment horizontal="right" vertical="center" wrapText="1" readingOrder="1"/>
    </xf>
    <xf numFmtId="176" fontId="4" fillId="0" borderId="9" xfId="1" applyNumberFormat="1" applyFont="1" applyBorder="1" applyAlignment="1">
      <alignment horizontal="right" vertical="center" wrapText="1" readingOrder="1"/>
    </xf>
    <xf numFmtId="176" fontId="4" fillId="0" borderId="14" xfId="1" applyNumberFormat="1" applyFont="1" applyBorder="1" applyAlignment="1">
      <alignment horizontal="right" vertical="center" wrapText="1" readingOrder="1"/>
    </xf>
    <xf numFmtId="177" fontId="4" fillId="0" borderId="14" xfId="0" applyNumberFormat="1" applyFont="1" applyBorder="1" applyAlignment="1">
      <alignment horizontal="right" vertical="center" wrapText="1" readingOrder="1"/>
    </xf>
    <xf numFmtId="176" fontId="4" fillId="0" borderId="13" xfId="1" applyNumberFormat="1" applyFont="1" applyBorder="1" applyAlignment="1">
      <alignment horizontal="right" vertical="center" wrapText="1" readingOrder="1"/>
    </xf>
    <xf numFmtId="176" fontId="4" fillId="0" borderId="19" xfId="1" applyNumberFormat="1" applyFont="1" applyBorder="1" applyAlignment="1">
      <alignment horizontal="right" vertical="center" wrapText="1" readingOrder="1"/>
    </xf>
    <xf numFmtId="177" fontId="4" fillId="2" borderId="3" xfId="0" applyNumberFormat="1" applyFont="1" applyFill="1" applyBorder="1" applyAlignment="1">
      <alignment horizontal="right" vertical="center" wrapText="1" readingOrder="1"/>
    </xf>
    <xf numFmtId="38" fontId="4" fillId="0" borderId="9" xfId="1" applyFont="1" applyFill="1" applyBorder="1" applyAlignment="1">
      <alignment horizontal="right" vertical="center" wrapText="1" readingOrder="1"/>
    </xf>
    <xf numFmtId="3" fontId="4" fillId="0" borderId="9" xfId="0" applyNumberFormat="1" applyFont="1" applyBorder="1" applyAlignment="1">
      <alignment horizontal="right" vertical="center" wrapText="1" readingOrder="1"/>
    </xf>
    <xf numFmtId="38" fontId="8" fillId="3" borderId="3" xfId="1" applyFont="1" applyFill="1" applyBorder="1" applyAlignment="1">
      <alignment horizontal="center" vertical="center" wrapText="1" readingOrder="1"/>
    </xf>
    <xf numFmtId="0" fontId="8" fillId="3" borderId="3" xfId="0" applyFont="1" applyFill="1" applyBorder="1" applyAlignment="1">
      <alignment horizontal="center" vertical="center" wrapText="1" readingOrder="1"/>
    </xf>
    <xf numFmtId="38" fontId="8" fillId="3" borderId="9" xfId="1" applyFont="1" applyFill="1" applyBorder="1" applyAlignment="1">
      <alignment horizontal="center" vertical="center" wrapText="1" readingOrder="1"/>
    </xf>
    <xf numFmtId="0" fontId="8" fillId="3" borderId="9" xfId="0" applyFont="1" applyFill="1" applyBorder="1" applyAlignment="1">
      <alignment horizontal="center" vertical="center" wrapText="1" readingOrder="1"/>
    </xf>
    <xf numFmtId="0" fontId="4" fillId="4" borderId="11" xfId="0" applyFont="1" applyFill="1" applyBorder="1" applyAlignment="1">
      <alignment horizontal="left" vertical="center" wrapText="1" readingOrder="1"/>
    </xf>
    <xf numFmtId="0" fontId="2" fillId="4" borderId="16" xfId="0" applyFont="1" applyFill="1" applyBorder="1" applyAlignment="1">
      <alignment vertical="center" wrapText="1"/>
    </xf>
    <xf numFmtId="0" fontId="4" fillId="4" borderId="25" xfId="0" applyFont="1" applyFill="1" applyBorder="1" applyAlignment="1">
      <alignment horizontal="left" vertical="center" wrapText="1" readingOrder="1"/>
    </xf>
    <xf numFmtId="0" fontId="4" fillId="4" borderId="11" xfId="0" applyFont="1" applyFill="1" applyBorder="1">
      <alignment vertical="center"/>
    </xf>
    <xf numFmtId="0" fontId="4" fillId="4" borderId="0" xfId="0" applyFont="1" applyFill="1" applyAlignment="1">
      <alignment horizontal="left" vertical="center" wrapText="1" readingOrder="1"/>
    </xf>
    <xf numFmtId="0" fontId="4" fillId="4" borderId="17" xfId="0" applyFont="1" applyFill="1" applyBorder="1" applyAlignment="1">
      <alignment horizontal="left" vertical="center" wrapText="1" readingOrder="1"/>
    </xf>
    <xf numFmtId="0" fontId="4" fillId="4" borderId="1" xfId="0" applyFont="1" applyFill="1" applyBorder="1" applyAlignment="1">
      <alignment horizontal="left" vertical="center" wrapText="1" readingOrder="1"/>
    </xf>
    <xf numFmtId="0" fontId="4" fillId="4" borderId="7" xfId="0" applyFont="1" applyFill="1" applyBorder="1" applyAlignment="1">
      <alignment horizontal="center" vertical="center" wrapText="1" readingOrder="1"/>
    </xf>
    <xf numFmtId="0" fontId="4" fillId="4" borderId="8" xfId="0" applyFont="1" applyFill="1" applyBorder="1" applyAlignment="1">
      <alignment horizontal="center" vertical="center" wrapText="1" readingOrder="1"/>
    </xf>
    <xf numFmtId="0" fontId="4" fillId="4" borderId="21" xfId="0" applyFont="1" applyFill="1" applyBorder="1" applyAlignment="1">
      <alignment vertical="center" wrapText="1" readingOrder="1"/>
    </xf>
    <xf numFmtId="0" fontId="4" fillId="4" borderId="23" xfId="0" applyFont="1" applyFill="1" applyBorder="1" applyAlignment="1">
      <alignment vertical="center" wrapText="1" readingOrder="1"/>
    </xf>
    <xf numFmtId="0" fontId="4" fillId="4" borderId="7" xfId="0" applyFont="1" applyFill="1" applyBorder="1" applyAlignment="1">
      <alignment horizontal="left" vertical="center" wrapText="1" readingOrder="1"/>
    </xf>
    <xf numFmtId="0" fontId="4" fillId="4" borderId="8" xfId="0" applyFont="1" applyFill="1" applyBorder="1" applyAlignment="1">
      <alignment horizontal="left" vertical="center" wrapText="1" readingOrder="1"/>
    </xf>
    <xf numFmtId="0" fontId="4" fillId="4" borderId="11" xfId="0" applyFont="1" applyFill="1" applyBorder="1" applyAlignment="1">
      <alignment horizontal="left" vertical="center" wrapText="1" readingOrder="1"/>
    </xf>
    <xf numFmtId="0" fontId="4" fillId="4" borderId="0" xfId="0" applyFont="1" applyFill="1" applyAlignment="1">
      <alignment horizontal="left" vertical="center" wrapText="1" readingOrder="1"/>
    </xf>
    <xf numFmtId="0" fontId="2" fillId="4" borderId="12" xfId="0" applyFont="1" applyFill="1" applyBorder="1" applyAlignment="1">
      <alignment vertical="center" textRotation="255" wrapText="1"/>
    </xf>
    <xf numFmtId="0" fontId="2" fillId="4" borderId="16" xfId="0" applyFont="1" applyFill="1" applyBorder="1" applyAlignment="1">
      <alignment vertical="center" textRotation="255" wrapText="1"/>
    </xf>
    <xf numFmtId="0" fontId="4" fillId="4" borderId="1" xfId="0" applyFont="1" applyFill="1" applyBorder="1" applyAlignment="1">
      <alignment horizontal="left" vertical="center" wrapText="1" readingOrder="1"/>
    </xf>
    <xf numFmtId="0" fontId="4" fillId="4" borderId="10" xfId="0" applyFont="1" applyFill="1" applyBorder="1" applyAlignment="1">
      <alignment horizontal="left" vertical="center" wrapText="1" readingOrder="1"/>
    </xf>
    <xf numFmtId="0" fontId="4" fillId="4" borderId="17" xfId="0" applyFont="1" applyFill="1" applyBorder="1" applyAlignment="1">
      <alignment horizontal="left" vertical="center" wrapText="1" readingOrder="1"/>
    </xf>
    <xf numFmtId="0" fontId="4" fillId="4" borderId="18" xfId="0" applyFont="1" applyFill="1" applyBorder="1" applyAlignment="1">
      <alignment horizontal="left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6" xfId="0" applyFont="1" applyFill="1" applyBorder="1" applyAlignment="1">
      <alignment horizontal="center" vertical="center" wrapText="1" readingOrder="1"/>
    </xf>
    <xf numFmtId="0" fontId="4" fillId="3" borderId="7" xfId="0" applyFont="1" applyFill="1" applyBorder="1" applyAlignment="1">
      <alignment horizontal="center" vertical="center" wrapText="1" readingOrder="1"/>
    </xf>
    <xf numFmtId="0" fontId="4" fillId="3" borderId="8" xfId="0" applyFont="1" applyFill="1" applyBorder="1" applyAlignment="1">
      <alignment horizontal="center" vertical="center" wrapText="1" readingOrder="1"/>
    </xf>
    <xf numFmtId="0" fontId="4" fillId="4" borderId="5" xfId="0" applyFont="1" applyFill="1" applyBorder="1" applyAlignment="1">
      <alignment horizontal="left" vertical="center" wrapText="1" readingOrder="1"/>
    </xf>
    <xf numFmtId="0" fontId="4" fillId="4" borderId="6" xfId="0" applyFont="1" applyFill="1" applyBorder="1" applyAlignment="1">
      <alignment horizontal="left" vertical="center" wrapText="1" readingOrder="1"/>
    </xf>
    <xf numFmtId="0" fontId="4" fillId="4" borderId="21" xfId="0" applyFont="1" applyFill="1" applyBorder="1" applyAlignment="1">
      <alignment horizontal="left" vertical="center" wrapText="1" readingOrder="1"/>
    </xf>
    <xf numFmtId="0" fontId="4" fillId="4" borderId="22" xfId="0" applyFont="1" applyFill="1" applyBorder="1" applyAlignment="1">
      <alignment horizontal="left" vertical="center" wrapText="1" readingOrder="1"/>
    </xf>
    <xf numFmtId="0" fontId="9" fillId="4" borderId="14" xfId="0" applyFont="1" applyFill="1" applyBorder="1" applyAlignment="1">
      <alignment horizontal="left" vertical="center" wrapText="1" readingOrder="1"/>
    </xf>
    <xf numFmtId="0" fontId="9" fillId="4" borderId="9" xfId="0" applyFont="1" applyFill="1" applyBorder="1" applyAlignment="1">
      <alignment horizontal="left" vertical="center" wrapText="1" readingOrder="1"/>
    </xf>
    <xf numFmtId="0" fontId="4" fillId="4" borderId="24" xfId="0" applyFont="1" applyFill="1" applyBorder="1" applyAlignment="1">
      <alignment horizontal="left" vertical="center" wrapText="1" readingOrder="1"/>
    </xf>
    <xf numFmtId="0" fontId="2" fillId="4" borderId="12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7"/>
  <sheetViews>
    <sheetView tabSelected="1" zoomScaleNormal="100" zoomScaleSheetLayoutView="100" workbookViewId="0"/>
  </sheetViews>
  <sheetFormatPr defaultRowHeight="13.5"/>
  <cols>
    <col min="2" max="2" width="2" bestFit="1" customWidth="1"/>
    <col min="4" max="4" width="67.125" customWidth="1"/>
    <col min="5" max="5" width="9.625" style="1" customWidth="1"/>
    <col min="6" max="6" width="9.625" customWidth="1"/>
    <col min="7" max="7" width="9.625" style="1" customWidth="1"/>
    <col min="8" max="8" width="9.625" customWidth="1"/>
  </cols>
  <sheetData>
    <row r="1" spans="2:10" ht="20.25" customHeight="1">
      <c r="B1" s="2" t="s">
        <v>32</v>
      </c>
      <c r="C1" s="3"/>
      <c r="D1" s="3"/>
      <c r="E1" s="4"/>
      <c r="F1" s="3"/>
      <c r="G1" s="4"/>
      <c r="H1" s="5" t="s">
        <v>35</v>
      </c>
      <c r="I1" s="3"/>
      <c r="J1" s="3"/>
    </row>
    <row r="2" spans="2:10">
      <c r="B2" s="49" t="s">
        <v>0</v>
      </c>
      <c r="C2" s="50"/>
      <c r="D2" s="50"/>
      <c r="E2" s="24" t="s">
        <v>33</v>
      </c>
      <c r="F2" s="24" t="s">
        <v>34</v>
      </c>
      <c r="G2" s="24" t="s">
        <v>3</v>
      </c>
      <c r="H2" s="25" t="s">
        <v>5</v>
      </c>
      <c r="I2" s="3"/>
      <c r="J2" s="3"/>
    </row>
    <row r="3" spans="2:10">
      <c r="B3" s="51"/>
      <c r="C3" s="52"/>
      <c r="D3" s="52"/>
      <c r="E3" s="26" t="s">
        <v>1</v>
      </c>
      <c r="F3" s="27" t="s">
        <v>2</v>
      </c>
      <c r="G3" s="26" t="s">
        <v>4</v>
      </c>
      <c r="H3" s="27" t="s">
        <v>6</v>
      </c>
      <c r="I3" s="3"/>
      <c r="J3" s="3"/>
    </row>
    <row r="4" spans="2:10" ht="21" customHeight="1">
      <c r="B4" s="53" t="s">
        <v>15</v>
      </c>
      <c r="C4" s="54"/>
      <c r="D4" s="54"/>
      <c r="E4" s="6">
        <f>(12618515+824301)/1000</f>
        <v>13442.816000000001</v>
      </c>
      <c r="F4" s="6">
        <f>12617198/1000</f>
        <v>12617.198</v>
      </c>
      <c r="G4" s="7">
        <f>E4-F4</f>
        <v>825.61800000000039</v>
      </c>
      <c r="H4" s="8">
        <f>(E4-F4)/F4*100</f>
        <v>6.5435923253324573</v>
      </c>
      <c r="I4" s="3"/>
      <c r="J4" s="3"/>
    </row>
    <row r="5" spans="2:10" ht="21" customHeight="1">
      <c r="B5" s="28"/>
      <c r="C5" s="55" t="s">
        <v>19</v>
      </c>
      <c r="D5" s="56"/>
      <c r="E5" s="9">
        <f>240270/1000</f>
        <v>240.27</v>
      </c>
      <c r="F5" s="9">
        <f>156686/1000</f>
        <v>156.68600000000001</v>
      </c>
      <c r="G5" s="10">
        <f t="shared" ref="G5:G22" si="0">E5-F5</f>
        <v>83.584000000000003</v>
      </c>
      <c r="H5" s="11">
        <f t="shared" ref="H5:H22" si="1">(E5-F5)/F5*100</f>
        <v>53.344906373256066</v>
      </c>
      <c r="I5" s="3"/>
      <c r="J5" s="3"/>
    </row>
    <row r="6" spans="2:10" ht="21" customHeight="1">
      <c r="B6" s="57"/>
      <c r="C6" s="53" t="s">
        <v>29</v>
      </c>
      <c r="D6" s="59"/>
      <c r="E6" s="6">
        <f>5244017/1000</f>
        <v>5244.0169999999998</v>
      </c>
      <c r="F6" s="6">
        <f>5375711/1000</f>
        <v>5375.7110000000002</v>
      </c>
      <c r="G6" s="12">
        <f t="shared" si="0"/>
        <v>-131.69400000000041</v>
      </c>
      <c r="H6" s="8">
        <f t="shared" si="1"/>
        <v>-2.449796873381036</v>
      </c>
      <c r="I6" s="3"/>
      <c r="J6" s="3"/>
    </row>
    <row r="7" spans="2:10" ht="21" customHeight="1">
      <c r="B7" s="57"/>
      <c r="C7" s="29"/>
      <c r="D7" s="30" t="s">
        <v>17</v>
      </c>
      <c r="E7" s="9">
        <f>4985940/1000</f>
        <v>4985.9399999999996</v>
      </c>
      <c r="F7" s="9">
        <f>4985940/1000</f>
        <v>4985.9399999999996</v>
      </c>
      <c r="G7" s="13">
        <f t="shared" si="0"/>
        <v>0</v>
      </c>
      <c r="H7" s="8">
        <f t="shared" si="1"/>
        <v>0</v>
      </c>
      <c r="I7" s="3"/>
      <c r="J7" s="3"/>
    </row>
    <row r="8" spans="2:10" ht="21" customHeight="1">
      <c r="B8" s="57"/>
      <c r="C8" s="31" t="s">
        <v>28</v>
      </c>
      <c r="D8" s="32"/>
      <c r="E8" s="14">
        <f>1615564/1000</f>
        <v>1615.5640000000001</v>
      </c>
      <c r="F8" s="14">
        <f>1723434/1000</f>
        <v>1723.434</v>
      </c>
      <c r="G8" s="12">
        <f>E8-F8</f>
        <v>-107.86999999999989</v>
      </c>
      <c r="H8" s="8">
        <f t="shared" ref="H8:H9" si="2">(E8-F8)/F8*100</f>
        <v>-6.2590154308200887</v>
      </c>
      <c r="I8" s="3"/>
      <c r="J8" s="3"/>
    </row>
    <row r="9" spans="2:10" ht="21" customHeight="1">
      <c r="B9" s="57"/>
      <c r="C9" s="29"/>
      <c r="D9" s="33" t="s">
        <v>14</v>
      </c>
      <c r="E9" s="9">
        <f>1372376/1000</f>
        <v>1372.376</v>
      </c>
      <c r="F9" s="9">
        <f>1372376/1000</f>
        <v>1372.376</v>
      </c>
      <c r="G9" s="15">
        <f t="shared" ref="G9" si="3">E9-F9</f>
        <v>0</v>
      </c>
      <c r="H9" s="8">
        <f t="shared" si="2"/>
        <v>0</v>
      </c>
      <c r="I9" s="3"/>
      <c r="J9" s="3"/>
    </row>
    <row r="10" spans="2:10" ht="21" customHeight="1">
      <c r="B10" s="57"/>
      <c r="C10" s="53" t="s">
        <v>18</v>
      </c>
      <c r="D10" s="54"/>
      <c r="E10" s="6">
        <f>753526/1000</f>
        <v>753.52599999999995</v>
      </c>
      <c r="F10" s="6">
        <f>739991/1000</f>
        <v>739.99099999999999</v>
      </c>
      <c r="G10" s="12">
        <f t="shared" si="0"/>
        <v>13.534999999999968</v>
      </c>
      <c r="H10" s="8">
        <f t="shared" si="1"/>
        <v>1.8290762995766121</v>
      </c>
      <c r="I10" s="3"/>
      <c r="J10" s="3"/>
    </row>
    <row r="11" spans="2:10" ht="21" customHeight="1">
      <c r="B11" s="57"/>
      <c r="C11" s="60"/>
      <c r="D11" s="34" t="s">
        <v>30</v>
      </c>
      <c r="E11" s="6">
        <v>753.52599999999995</v>
      </c>
      <c r="F11" s="6">
        <f>554817/1000</f>
        <v>554.81700000000001</v>
      </c>
      <c r="G11" s="13">
        <f t="shared" si="0"/>
        <v>198.70899999999995</v>
      </c>
      <c r="H11" s="11">
        <f t="shared" si="1"/>
        <v>35.815232770445022</v>
      </c>
      <c r="I11" s="3"/>
      <c r="J11" s="3"/>
    </row>
    <row r="12" spans="2:10" ht="21" customHeight="1">
      <c r="B12" s="57"/>
      <c r="C12" s="61"/>
      <c r="D12" s="33" t="s">
        <v>7</v>
      </c>
      <c r="E12" s="9" t="s">
        <v>23</v>
      </c>
      <c r="F12" s="9">
        <f>185174/1000</f>
        <v>185.17400000000001</v>
      </c>
      <c r="G12" s="16" t="s">
        <v>22</v>
      </c>
      <c r="H12" s="16" t="s">
        <v>22</v>
      </c>
      <c r="I12" s="3"/>
      <c r="J12" s="3"/>
    </row>
    <row r="13" spans="2:10" ht="21" customHeight="1">
      <c r="B13" s="57"/>
      <c r="C13" s="41" t="s">
        <v>8</v>
      </c>
      <c r="D13" s="42"/>
      <c r="E13" s="14">
        <f>316561/1000</f>
        <v>316.56099999999998</v>
      </c>
      <c r="F13" s="14">
        <f>318120/1000</f>
        <v>318.12</v>
      </c>
      <c r="G13" s="17">
        <f t="shared" ref="G13:G14" si="4">E13-F13</f>
        <v>-1.5590000000000259</v>
      </c>
      <c r="H13" s="18">
        <f t="shared" ref="H13:H14" si="5">(E13-F13)/F13*100</f>
        <v>-0.49006664151893187</v>
      </c>
      <c r="I13" s="3"/>
      <c r="J13" s="3"/>
    </row>
    <row r="14" spans="2:10" ht="21" customHeight="1">
      <c r="B14" s="57"/>
      <c r="C14" s="55" t="s">
        <v>26</v>
      </c>
      <c r="D14" s="56"/>
      <c r="E14" s="6">
        <f>1404986/1000</f>
        <v>1404.9860000000001</v>
      </c>
      <c r="F14" s="6">
        <f>1457974/1000</f>
        <v>1457.9739999999999</v>
      </c>
      <c r="G14" s="10">
        <f t="shared" si="4"/>
        <v>-52.987999999999829</v>
      </c>
      <c r="H14" s="8">
        <f t="shared" si="5"/>
        <v>-3.6343583630434995</v>
      </c>
      <c r="I14" s="3"/>
      <c r="J14" s="3"/>
    </row>
    <row r="15" spans="2:10" ht="21" customHeight="1">
      <c r="B15" s="57"/>
      <c r="C15" s="55" t="s">
        <v>27</v>
      </c>
      <c r="D15" s="56"/>
      <c r="E15" s="6">
        <f>579404/1000</f>
        <v>579.404</v>
      </c>
      <c r="F15" s="6">
        <f>403083/1000</f>
        <v>403.08300000000003</v>
      </c>
      <c r="G15" s="10">
        <f t="shared" si="0"/>
        <v>176.32099999999997</v>
      </c>
      <c r="H15" s="8">
        <f t="shared" si="1"/>
        <v>43.743100056315939</v>
      </c>
      <c r="I15" s="3"/>
      <c r="J15" s="3"/>
    </row>
    <row r="16" spans="2:10" ht="21" customHeight="1">
      <c r="B16" s="57"/>
      <c r="C16" s="37" t="s">
        <v>20</v>
      </c>
      <c r="D16" s="38"/>
      <c r="E16" s="9">
        <f>515915/1000</f>
        <v>515.91499999999996</v>
      </c>
      <c r="F16" s="9">
        <f>517885/1000</f>
        <v>517.88499999999999</v>
      </c>
      <c r="G16" s="16">
        <f t="shared" si="0"/>
        <v>-1.9700000000000273</v>
      </c>
      <c r="H16" s="8">
        <f t="shared" si="1"/>
        <v>-0.38039333056567143</v>
      </c>
      <c r="I16" s="3"/>
      <c r="J16" s="3"/>
    </row>
    <row r="17" spans="2:10" ht="21" customHeight="1">
      <c r="B17" s="58"/>
      <c r="C17" s="39" t="s">
        <v>24</v>
      </c>
      <c r="D17" s="40"/>
      <c r="E17" s="9">
        <f>824301/1000</f>
        <v>824.30100000000004</v>
      </c>
      <c r="F17" s="6" t="s">
        <v>21</v>
      </c>
      <c r="G17" s="16" t="s">
        <v>25</v>
      </c>
      <c r="H17" s="8" t="s">
        <v>25</v>
      </c>
      <c r="I17" s="3"/>
      <c r="J17" s="3"/>
    </row>
    <row r="18" spans="2:10" ht="21" customHeight="1">
      <c r="B18" s="41" t="s">
        <v>9</v>
      </c>
      <c r="C18" s="42"/>
      <c r="D18" s="42"/>
      <c r="E18" s="6">
        <f>(219051+30800)/1000</f>
        <v>249.851</v>
      </c>
      <c r="F18" s="6">
        <f>(66000+151004+57903+74686)/1000</f>
        <v>349.59300000000002</v>
      </c>
      <c r="G18" s="19">
        <f t="shared" si="0"/>
        <v>-99.742000000000019</v>
      </c>
      <c r="H18" s="8">
        <f t="shared" si="1"/>
        <v>-28.530891636846277</v>
      </c>
      <c r="I18" s="3"/>
      <c r="J18" s="3"/>
    </row>
    <row r="19" spans="2:10" ht="21" customHeight="1">
      <c r="B19" s="43"/>
      <c r="C19" s="45" t="s">
        <v>10</v>
      </c>
      <c r="D19" s="46"/>
      <c r="E19" s="6" t="s">
        <v>21</v>
      </c>
      <c r="F19" s="6">
        <f>132589/1000</f>
        <v>132.589</v>
      </c>
      <c r="G19" s="16" t="s">
        <v>22</v>
      </c>
      <c r="H19" s="10" t="s">
        <v>22</v>
      </c>
      <c r="I19" s="3"/>
      <c r="J19" s="3"/>
    </row>
    <row r="20" spans="2:10" ht="21" customHeight="1">
      <c r="B20" s="43"/>
      <c r="C20" s="45" t="s">
        <v>11</v>
      </c>
      <c r="D20" s="46"/>
      <c r="E20" s="6">
        <f>219051/1000</f>
        <v>219.05099999999999</v>
      </c>
      <c r="F20" s="6">
        <f>151004/1000</f>
        <v>151.00399999999999</v>
      </c>
      <c r="G20" s="13">
        <f t="shared" si="0"/>
        <v>68.046999999999997</v>
      </c>
      <c r="H20" s="8">
        <f>(E20-F20)/F20*100</f>
        <v>45.063044687557948</v>
      </c>
      <c r="I20" s="3"/>
      <c r="J20" s="3"/>
    </row>
    <row r="21" spans="2:10" ht="21" customHeight="1">
      <c r="B21" s="44"/>
      <c r="C21" s="47" t="s">
        <v>12</v>
      </c>
      <c r="D21" s="48"/>
      <c r="E21" s="9">
        <f>30800/1000</f>
        <v>30.8</v>
      </c>
      <c r="F21" s="9">
        <f>66000/1000</f>
        <v>66</v>
      </c>
      <c r="G21" s="20">
        <f t="shared" si="0"/>
        <v>-35.200000000000003</v>
      </c>
      <c r="H21" s="21">
        <f>(E21-F21)/F21*100</f>
        <v>-53.333333333333336</v>
      </c>
      <c r="I21" s="3"/>
      <c r="J21" s="3"/>
    </row>
    <row r="22" spans="2:10" ht="21" customHeight="1">
      <c r="B22" s="35" t="s">
        <v>13</v>
      </c>
      <c r="C22" s="36"/>
      <c r="D22" s="36"/>
      <c r="E22" s="22">
        <f>E4+E18</f>
        <v>13692.667000000001</v>
      </c>
      <c r="F22" s="23">
        <f>F4+F18</f>
        <v>12966.791000000001</v>
      </c>
      <c r="G22" s="20">
        <f t="shared" si="0"/>
        <v>725.8760000000002</v>
      </c>
      <c r="H22" s="11">
        <f t="shared" si="1"/>
        <v>5.5979617470506016</v>
      </c>
      <c r="I22" s="3"/>
      <c r="J22" s="3"/>
    </row>
    <row r="23" spans="2:10">
      <c r="B23" s="3"/>
      <c r="C23" s="3" t="s">
        <v>31</v>
      </c>
      <c r="D23" s="3"/>
      <c r="E23" s="4"/>
      <c r="F23" s="3"/>
      <c r="G23" s="4"/>
      <c r="H23" s="3"/>
      <c r="I23" s="3"/>
      <c r="J23" s="3"/>
    </row>
    <row r="24" spans="2:10">
      <c r="B24" s="3"/>
      <c r="C24" s="3" t="s">
        <v>16</v>
      </c>
      <c r="D24" s="3"/>
      <c r="E24" s="4"/>
      <c r="F24" s="3"/>
      <c r="G24" s="4"/>
      <c r="H24" s="3"/>
      <c r="I24" s="3"/>
      <c r="J24" s="3"/>
    </row>
    <row r="25" spans="2:10">
      <c r="B25" s="3"/>
      <c r="C25" s="3"/>
      <c r="D25" s="3"/>
      <c r="E25" s="4"/>
      <c r="F25" s="3"/>
      <c r="G25" s="4"/>
      <c r="H25" s="3"/>
      <c r="I25" s="3"/>
      <c r="J25" s="3"/>
    </row>
    <row r="26" spans="2:10">
      <c r="B26" s="3"/>
      <c r="C26" s="3"/>
      <c r="D26" s="3"/>
      <c r="E26" s="4"/>
      <c r="F26" s="3"/>
      <c r="G26" s="4"/>
      <c r="H26" s="3"/>
      <c r="I26" s="3"/>
      <c r="J26" s="3"/>
    </row>
    <row r="27" spans="2:10">
      <c r="B27" s="3"/>
      <c r="C27" s="3"/>
      <c r="D27" s="3"/>
      <c r="E27" s="4"/>
      <c r="F27" s="3"/>
      <c r="G27" s="4"/>
      <c r="H27" s="3"/>
      <c r="I27" s="3"/>
      <c r="J27" s="3"/>
    </row>
  </sheetData>
  <mergeCells count="18">
    <mergeCell ref="B2:D3"/>
    <mergeCell ref="B4:D4"/>
    <mergeCell ref="C5:D5"/>
    <mergeCell ref="B6:B17"/>
    <mergeCell ref="C6:D6"/>
    <mergeCell ref="C10:D10"/>
    <mergeCell ref="C11:C12"/>
    <mergeCell ref="C13:D13"/>
    <mergeCell ref="C14:D14"/>
    <mergeCell ref="C15:D15"/>
    <mergeCell ref="B22:D22"/>
    <mergeCell ref="C16:D16"/>
    <mergeCell ref="C17:D17"/>
    <mergeCell ref="B18:D18"/>
    <mergeCell ref="B19:B21"/>
    <mergeCell ref="C19:D19"/>
    <mergeCell ref="C20:D20"/>
    <mergeCell ref="C21:D21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野上　伊織(011018)</dc:creator>
  <cp:lastModifiedBy>V12-5</cp:lastModifiedBy>
  <cp:lastPrinted>2023-12-25T09:06:35Z</cp:lastPrinted>
  <dcterms:created xsi:type="dcterms:W3CDTF">2019-01-23T00:47:32Z</dcterms:created>
  <dcterms:modified xsi:type="dcterms:W3CDTF">2023-12-25T09:06:44Z</dcterms:modified>
</cp:coreProperties>
</file>